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filterPrivacy="1"/>
  <bookViews>
    <workbookView xWindow="0" yWindow="0" windowWidth="20490" windowHeight="8220" tabRatio="250"/>
  </bookViews>
  <sheets>
    <sheet name="CAPA" sheetId="10" r:id="rId1"/>
    <sheet name="Dashboard" sheetId="6" r:id="rId2"/>
    <sheet name="Pivot" sheetId="7" state="hidden" r:id="rId3"/>
    <sheet name="Plan1" sheetId="1" state="hidden" r:id="rId4"/>
    <sheet name="Base" sheetId="4" state="hidden" r:id="rId5"/>
    <sheet name="Planilha3" sheetId="8" state="hidden" r:id="rId6"/>
    <sheet name="Planilha1" sheetId="9" state="hidden" r:id="rId7"/>
    <sheet name="Planilha4" sheetId="5" state="hidden" r:id="rId8"/>
    <sheet name="EE's aptas" sheetId="3" state="hidden" r:id="rId9"/>
  </sheets>
  <definedNames>
    <definedName name="_xlnm._FilterDatabase" localSheetId="4" hidden="1">Base!$G$296:$G$296</definedName>
    <definedName name="_xlnm._FilterDatabase" localSheetId="6" hidden="1">Planilha1!$C$1:$N$195</definedName>
    <definedName name="SegmentaçãodeDados_Nomesc">#N/A</definedName>
  </definedNames>
  <calcPr calcId="181029"/>
  <pivotCaches>
    <pivotCache cacheId="2" r:id="rId10"/>
  </pivotCaches>
  <extLs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B195" i="9" l="1"/>
  <c r="A195" i="9" s="1"/>
  <c r="B194" i="9"/>
  <c r="A194" i="9" s="1"/>
  <c r="B193" i="9"/>
  <c r="A193" i="9" s="1"/>
  <c r="B192" i="9"/>
  <c r="A192" i="9" s="1"/>
  <c r="B191" i="9"/>
  <c r="A191" i="9" s="1"/>
  <c r="B190" i="9"/>
  <c r="A190" i="9" s="1"/>
  <c r="B189" i="9"/>
  <c r="A189" i="9" s="1"/>
  <c r="B188" i="9"/>
  <c r="A188" i="9" s="1"/>
  <c r="B187" i="9"/>
  <c r="A187" i="9" s="1"/>
  <c r="B186" i="9"/>
  <c r="A186" i="9" s="1"/>
  <c r="B185" i="9"/>
  <c r="A185" i="9" s="1"/>
  <c r="B184" i="9"/>
  <c r="A184" i="9" s="1"/>
  <c r="B183" i="9"/>
  <c r="A183" i="9" s="1"/>
  <c r="B182" i="9"/>
  <c r="A182" i="9" s="1"/>
  <c r="B181" i="9"/>
  <c r="A181" i="9" s="1"/>
  <c r="B180" i="9"/>
  <c r="A180" i="9" s="1"/>
  <c r="B179" i="9"/>
  <c r="A179" i="9" s="1"/>
  <c r="B178" i="9"/>
  <c r="A178" i="9" s="1"/>
  <c r="B177" i="9"/>
  <c r="A177" i="9" s="1"/>
  <c r="B176" i="9"/>
  <c r="A176" i="9" s="1"/>
  <c r="B175" i="9"/>
  <c r="A175" i="9" s="1"/>
  <c r="B174" i="9"/>
  <c r="A174" i="9" s="1"/>
  <c r="B173" i="9"/>
  <c r="A173" i="9" s="1"/>
  <c r="B172" i="9"/>
  <c r="A172" i="9" s="1"/>
  <c r="B171" i="9"/>
  <c r="A171" i="9" s="1"/>
  <c r="B170" i="9"/>
  <c r="A170" i="9" s="1"/>
  <c r="B169" i="9"/>
  <c r="A169" i="9" s="1"/>
  <c r="B168" i="9"/>
  <c r="A168" i="9" s="1"/>
  <c r="B167" i="9"/>
  <c r="A167" i="9" s="1"/>
  <c r="B166" i="9"/>
  <c r="A166" i="9" s="1"/>
  <c r="B165" i="9"/>
  <c r="A165" i="9" s="1"/>
  <c r="B164" i="9"/>
  <c r="A164" i="9" s="1"/>
  <c r="B163" i="9"/>
  <c r="A163" i="9" s="1"/>
  <c r="B162" i="9"/>
  <c r="A162" i="9" s="1"/>
  <c r="B161" i="9"/>
  <c r="A161" i="9" s="1"/>
  <c r="B160" i="9"/>
  <c r="A160" i="9" s="1"/>
  <c r="B159" i="9"/>
  <c r="A159" i="9" s="1"/>
  <c r="B158" i="9"/>
  <c r="A158" i="9" s="1"/>
  <c r="B157" i="9"/>
  <c r="A157" i="9" s="1"/>
  <c r="B156" i="9"/>
  <c r="A156" i="9" s="1"/>
  <c r="B155" i="9"/>
  <c r="A155" i="9" s="1"/>
  <c r="B154" i="9"/>
  <c r="A154" i="9" s="1"/>
  <c r="B153" i="9"/>
  <c r="A153" i="9" s="1"/>
  <c r="B152" i="9"/>
  <c r="A152" i="9" s="1"/>
  <c r="B151" i="9"/>
  <c r="A151" i="9" s="1"/>
  <c r="B150" i="9"/>
  <c r="A150" i="9" s="1"/>
  <c r="B149" i="9"/>
  <c r="A149" i="9" s="1"/>
  <c r="B148" i="9"/>
  <c r="A148" i="9" s="1"/>
  <c r="B147" i="9"/>
  <c r="A147" i="9" s="1"/>
  <c r="B146" i="9"/>
  <c r="A146" i="9" s="1"/>
  <c r="B145" i="9"/>
  <c r="A145" i="9" s="1"/>
  <c r="B144" i="9"/>
  <c r="A144" i="9" s="1"/>
  <c r="B143" i="9"/>
  <c r="A143" i="9" s="1"/>
  <c r="B142" i="9"/>
  <c r="A142" i="9" s="1"/>
  <c r="B141" i="9"/>
  <c r="A141" i="9" s="1"/>
  <c r="B140" i="9"/>
  <c r="A140" i="9" s="1"/>
  <c r="B139" i="9"/>
  <c r="A139" i="9" s="1"/>
  <c r="B138" i="9"/>
  <c r="A138" i="9" s="1"/>
  <c r="B137" i="9"/>
  <c r="A137" i="9" s="1"/>
  <c r="B136" i="9"/>
  <c r="A136" i="9" s="1"/>
  <c r="B135" i="9"/>
  <c r="A135" i="9" s="1"/>
  <c r="B134" i="9"/>
  <c r="A134" i="9" s="1"/>
  <c r="B133" i="9"/>
  <c r="A133" i="9" s="1"/>
  <c r="B132" i="9"/>
  <c r="A132" i="9" s="1"/>
  <c r="B131" i="9"/>
  <c r="A131" i="9" s="1"/>
  <c r="B130" i="9"/>
  <c r="A130" i="9" s="1"/>
  <c r="B129" i="9"/>
  <c r="A129" i="9" s="1"/>
  <c r="B128" i="9"/>
  <c r="A128" i="9" s="1"/>
  <c r="B127" i="9"/>
  <c r="A127" i="9" s="1"/>
  <c r="B126" i="9"/>
  <c r="A126" i="9" s="1"/>
  <c r="B125" i="9"/>
  <c r="A125" i="9" s="1"/>
  <c r="B124" i="9"/>
  <c r="A124" i="9" s="1"/>
  <c r="B123" i="9"/>
  <c r="A123" i="9" s="1"/>
  <c r="B122" i="9"/>
  <c r="A122" i="9" s="1"/>
  <c r="B121" i="9"/>
  <c r="A121" i="9" s="1"/>
  <c r="B120" i="9"/>
  <c r="A120" i="9" s="1"/>
  <c r="B119" i="9"/>
  <c r="A119" i="9" s="1"/>
  <c r="B118" i="9"/>
  <c r="A118" i="9" s="1"/>
  <c r="B117" i="9"/>
  <c r="A117" i="9" s="1"/>
  <c r="B116" i="9"/>
  <c r="A116" i="9" s="1"/>
  <c r="B115" i="9"/>
  <c r="A115" i="9" s="1"/>
  <c r="B114" i="9"/>
  <c r="A114" i="9" s="1"/>
  <c r="B113" i="9"/>
  <c r="A113" i="9" s="1"/>
  <c r="B112" i="9"/>
  <c r="A112" i="9" s="1"/>
  <c r="B111" i="9"/>
  <c r="A111" i="9" s="1"/>
  <c r="B110" i="9"/>
  <c r="A110" i="9" s="1"/>
  <c r="B109" i="9"/>
  <c r="A109" i="9" s="1"/>
  <c r="B108" i="9"/>
  <c r="A108" i="9" s="1"/>
  <c r="B107" i="9"/>
  <c r="A107" i="9" s="1"/>
  <c r="B106" i="9"/>
  <c r="A106" i="9" s="1"/>
  <c r="B105" i="9"/>
  <c r="A105" i="9" s="1"/>
  <c r="B104" i="9"/>
  <c r="A104" i="9" s="1"/>
  <c r="B103" i="9"/>
  <c r="A103" i="9" s="1"/>
  <c r="B102" i="9"/>
  <c r="A102" i="9" s="1"/>
  <c r="B101" i="9"/>
  <c r="A101" i="9" s="1"/>
  <c r="B100" i="9"/>
  <c r="A100" i="9" s="1"/>
  <c r="B99" i="9"/>
  <c r="A99" i="9" s="1"/>
  <c r="B98" i="9"/>
  <c r="A98" i="9" s="1"/>
  <c r="B97" i="9"/>
  <c r="A97" i="9" s="1"/>
  <c r="B96" i="9"/>
  <c r="A96" i="9" s="1"/>
  <c r="B95" i="9"/>
  <c r="A95" i="9" s="1"/>
  <c r="B94" i="9"/>
  <c r="A94" i="9" s="1"/>
  <c r="B93" i="9"/>
  <c r="A93" i="9" s="1"/>
  <c r="B92" i="9"/>
  <c r="A92" i="9" s="1"/>
  <c r="B91" i="9"/>
  <c r="A91" i="9" s="1"/>
  <c r="B90" i="9"/>
  <c r="A90" i="9" s="1"/>
  <c r="B89" i="9"/>
  <c r="A89" i="9" s="1"/>
  <c r="B88" i="9"/>
  <c r="A88" i="9" s="1"/>
  <c r="B87" i="9"/>
  <c r="A87" i="9" s="1"/>
  <c r="B86" i="9"/>
  <c r="A86" i="9" s="1"/>
  <c r="B85" i="9"/>
  <c r="A85" i="9" s="1"/>
  <c r="B84" i="9"/>
  <c r="A84" i="9" s="1"/>
  <c r="B83" i="9"/>
  <c r="A83" i="9" s="1"/>
  <c r="B82" i="9"/>
  <c r="A82" i="9" s="1"/>
  <c r="B81" i="9"/>
  <c r="A81" i="9" s="1"/>
  <c r="B80" i="9"/>
  <c r="A80" i="9" s="1"/>
  <c r="B79" i="9"/>
  <c r="A79" i="9" s="1"/>
  <c r="B78" i="9"/>
  <c r="A78" i="9" s="1"/>
  <c r="B77" i="9"/>
  <c r="A77" i="9" s="1"/>
  <c r="B76" i="9"/>
  <c r="A76" i="9" s="1"/>
  <c r="B75" i="9"/>
  <c r="A75" i="9" s="1"/>
  <c r="B74" i="9"/>
  <c r="A74" i="9" s="1"/>
  <c r="B73" i="9"/>
  <c r="A73" i="9" s="1"/>
  <c r="B72" i="9"/>
  <c r="A72" i="9" s="1"/>
  <c r="B71" i="9"/>
  <c r="A71" i="9" s="1"/>
  <c r="B70" i="9"/>
  <c r="A70" i="9" s="1"/>
  <c r="B69" i="9"/>
  <c r="A69" i="9" s="1"/>
  <c r="B68" i="9"/>
  <c r="A68" i="9" s="1"/>
  <c r="B67" i="9"/>
  <c r="A67" i="9" s="1"/>
  <c r="B66" i="9"/>
  <c r="A66" i="9" s="1"/>
  <c r="B65" i="9"/>
  <c r="A65" i="9" s="1"/>
  <c r="B64" i="9"/>
  <c r="A64" i="9" s="1"/>
  <c r="B63" i="9"/>
  <c r="A63" i="9" s="1"/>
  <c r="B62" i="9"/>
  <c r="A62" i="9" s="1"/>
  <c r="B61" i="9"/>
  <c r="A61" i="9" s="1"/>
  <c r="B60" i="9"/>
  <c r="A60" i="9" s="1"/>
  <c r="B59" i="9"/>
  <c r="A59" i="9" s="1"/>
  <c r="B58" i="9"/>
  <c r="A58" i="9" s="1"/>
  <c r="B57" i="9"/>
  <c r="A57" i="9" s="1"/>
  <c r="B56" i="9"/>
  <c r="A56" i="9" s="1"/>
  <c r="B55" i="9"/>
  <c r="A55" i="9" s="1"/>
  <c r="B54" i="9"/>
  <c r="A54" i="9" s="1"/>
  <c r="B53" i="9"/>
  <c r="A53" i="9" s="1"/>
  <c r="B52" i="9"/>
  <c r="A52" i="9" s="1"/>
  <c r="B51" i="9"/>
  <c r="A51" i="9" s="1"/>
  <c r="B50" i="9"/>
  <c r="A50" i="9" s="1"/>
  <c r="B49" i="9"/>
  <c r="A49" i="9" s="1"/>
  <c r="B48" i="9"/>
  <c r="A48" i="9" s="1"/>
  <c r="B47" i="9"/>
  <c r="A47" i="9" s="1"/>
  <c r="B46" i="9"/>
  <c r="A46" i="9" s="1"/>
  <c r="B45" i="9"/>
  <c r="A45" i="9" s="1"/>
  <c r="B44" i="9"/>
  <c r="A44" i="9" s="1"/>
  <c r="B43" i="9"/>
  <c r="A43" i="9" s="1"/>
  <c r="B42" i="9"/>
  <c r="A42" i="9" s="1"/>
  <c r="B41" i="9"/>
  <c r="A41" i="9" s="1"/>
  <c r="B40" i="9"/>
  <c r="A40" i="9" s="1"/>
  <c r="B39" i="9"/>
  <c r="A39" i="9" s="1"/>
  <c r="B38" i="9"/>
  <c r="A38" i="9" s="1"/>
  <c r="B37" i="9"/>
  <c r="A37" i="9" s="1"/>
  <c r="B36" i="9"/>
  <c r="A36" i="9" s="1"/>
  <c r="B35" i="9"/>
  <c r="A35" i="9" s="1"/>
  <c r="B34" i="9"/>
  <c r="A34" i="9" s="1"/>
  <c r="B33" i="9"/>
  <c r="A33" i="9" s="1"/>
  <c r="B32" i="9"/>
  <c r="A32" i="9" s="1"/>
  <c r="B31" i="9"/>
  <c r="A31" i="9" s="1"/>
  <c r="B30" i="9"/>
  <c r="A30" i="9" s="1"/>
  <c r="B29" i="9"/>
  <c r="A29" i="9" s="1"/>
  <c r="B28" i="9"/>
  <c r="A28" i="9" s="1"/>
  <c r="B27" i="9"/>
  <c r="A27" i="9" s="1"/>
  <c r="B26" i="9"/>
  <c r="A26" i="9" s="1"/>
  <c r="B25" i="9"/>
  <c r="A25" i="9" s="1"/>
  <c r="B24" i="9"/>
  <c r="A24" i="9" s="1"/>
  <c r="B23" i="9"/>
  <c r="A23" i="9" s="1"/>
  <c r="B22" i="9"/>
  <c r="A22" i="9" s="1"/>
  <c r="B21" i="9"/>
  <c r="A21" i="9" s="1"/>
  <c r="B20" i="9"/>
  <c r="A20" i="9" s="1"/>
  <c r="B19" i="9"/>
  <c r="A19" i="9" s="1"/>
  <c r="B18" i="9"/>
  <c r="A18" i="9" s="1"/>
  <c r="B17" i="9"/>
  <c r="A17" i="9" s="1"/>
  <c r="B16" i="9"/>
  <c r="A16" i="9" s="1"/>
  <c r="B15" i="9"/>
  <c r="A15" i="9" s="1"/>
  <c r="B14" i="9"/>
  <c r="A14" i="9" s="1"/>
  <c r="B13" i="9"/>
  <c r="A13" i="9" s="1"/>
  <c r="B12" i="9"/>
  <c r="A12" i="9" s="1"/>
  <c r="B11" i="9"/>
  <c r="A11" i="9" s="1"/>
  <c r="B10" i="9"/>
  <c r="A10" i="9" s="1"/>
  <c r="B9" i="9"/>
  <c r="A9" i="9" s="1"/>
  <c r="B8" i="9"/>
  <c r="A8" i="9" s="1"/>
  <c r="B7" i="9"/>
  <c r="A7" i="9" s="1"/>
  <c r="B6" i="9"/>
  <c r="A6" i="9" s="1"/>
  <c r="B5" i="9"/>
  <c r="A5" i="9" s="1"/>
  <c r="B4" i="9"/>
  <c r="A4" i="9" s="1"/>
  <c r="B3" i="9"/>
  <c r="A3" i="9" s="1"/>
  <c r="B2" i="9"/>
  <c r="A2" i="9" s="1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K4" i="7" l="1"/>
  <c r="H27" i="6" s="1"/>
  <c r="H12" i="6" l="1"/>
  <c r="K12" i="6"/>
  <c r="K16" i="6"/>
  <c r="P16" i="6"/>
  <c r="H23" i="6"/>
  <c r="G24" i="6" s="1"/>
  <c r="H16" i="6"/>
  <c r="K7" i="6"/>
  <c r="J304" i="4"/>
  <c r="N297" i="4"/>
  <c r="N299" i="4" s="1"/>
  <c r="G29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E18" i="6" l="1"/>
  <c r="N30" i="6" s="1"/>
  <c r="H24" i="6"/>
  <c r="P12" i="6"/>
  <c r="P6" i="6" s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29" i="4"/>
  <c r="M21" i="6" l="1"/>
  <c r="N38" i="6"/>
  <c r="M26" i="6"/>
  <c r="M28" i="6"/>
  <c r="P29" i="6"/>
  <c r="N31" i="6"/>
  <c r="N36" i="6"/>
  <c r="N34" i="6"/>
  <c r="N39" i="6"/>
  <c r="M23" i="6"/>
  <c r="N33" i="6"/>
  <c r="N32" i="6"/>
  <c r="N35" i="6"/>
  <c r="N37" i="6"/>
  <c r="M22" i="6"/>
  <c r="M25" i="6"/>
  <c r="M24" i="6"/>
  <c r="M27" i="6"/>
  <c r="Y217" i="4"/>
  <c r="Y213" i="4"/>
  <c r="Y209" i="4"/>
  <c r="Y129" i="4"/>
  <c r="Y93" i="4"/>
  <c r="Y89" i="4"/>
  <c r="Y85" i="4"/>
  <c r="Y81" i="4"/>
  <c r="Y67" i="4"/>
  <c r="Y8" i="4"/>
  <c r="Y63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224" i="4"/>
  <c r="Y220" i="4"/>
  <c r="Y188" i="4"/>
  <c r="Y172" i="4"/>
  <c r="Y136" i="4"/>
  <c r="Y108" i="4"/>
  <c r="Y104" i="4"/>
  <c r="Y100" i="4"/>
  <c r="Y291" i="4"/>
  <c r="Y287" i="4"/>
  <c r="Y283" i="4"/>
  <c r="Y279" i="4"/>
  <c r="Y275" i="4"/>
  <c r="Y271" i="4"/>
  <c r="Y267" i="4"/>
  <c r="Y263" i="4"/>
  <c r="Y259" i="4"/>
  <c r="Y255" i="4"/>
  <c r="Y251" i="4"/>
  <c r="Y247" i="4"/>
  <c r="Y243" i="4"/>
  <c r="Y239" i="4"/>
  <c r="Y235" i="4"/>
  <c r="Y231" i="4"/>
  <c r="Y227" i="4"/>
  <c r="Y191" i="4"/>
  <c r="Y183" i="4"/>
  <c r="Y179" i="4"/>
  <c r="Y175" i="4"/>
  <c r="Y147" i="4"/>
  <c r="Y143" i="4"/>
  <c r="Y139" i="4"/>
  <c r="Y206" i="4"/>
  <c r="Y202" i="4"/>
  <c r="Y198" i="4"/>
  <c r="Y170" i="4"/>
  <c r="Y166" i="4"/>
  <c r="Y162" i="4"/>
  <c r="Y158" i="4"/>
  <c r="Y154" i="4"/>
  <c r="Y150" i="4"/>
  <c r="Y126" i="4"/>
  <c r="Y122" i="4"/>
  <c r="Y118" i="4"/>
  <c r="Y114" i="4"/>
  <c r="Y110" i="4"/>
  <c r="Y78" i="4"/>
  <c r="Y74" i="4"/>
  <c r="Y292" i="4"/>
  <c r="Y288" i="4"/>
  <c r="Y284" i="4"/>
  <c r="Y280" i="4"/>
  <c r="Y276" i="4"/>
  <c r="Y272" i="4"/>
  <c r="Y268" i="4"/>
  <c r="Y264" i="4"/>
  <c r="Y260" i="4"/>
  <c r="Y256" i="4"/>
  <c r="Y252" i="4"/>
  <c r="Y248" i="4"/>
  <c r="Y244" i="4"/>
  <c r="Y240" i="4"/>
  <c r="Y236" i="4"/>
  <c r="Y232" i="4"/>
  <c r="Y228" i="4"/>
  <c r="Y221" i="4"/>
  <c r="Y218" i="4"/>
  <c r="Y214" i="4"/>
  <c r="Y210" i="4"/>
  <c r="Y207" i="4"/>
  <c r="Y203" i="4"/>
  <c r="Y199" i="4"/>
  <c r="Y195" i="4"/>
  <c r="Y192" i="4"/>
  <c r="Y184" i="4"/>
  <c r="Y180" i="4"/>
  <c r="Y176" i="4"/>
  <c r="Y173" i="4"/>
  <c r="Y167" i="4"/>
  <c r="Y163" i="4"/>
  <c r="Y159" i="4"/>
  <c r="Y155" i="4"/>
  <c r="Y151" i="4"/>
  <c r="Y148" i="4"/>
  <c r="Y144" i="4"/>
  <c r="Y140" i="4"/>
  <c r="Y137" i="4"/>
  <c r="Y133" i="4"/>
  <c r="Y130" i="4"/>
  <c r="Y127" i="4"/>
  <c r="Y123" i="4"/>
  <c r="Y119" i="4"/>
  <c r="Y115" i="4"/>
  <c r="Y111" i="4"/>
  <c r="Y105" i="4"/>
  <c r="Y101" i="4"/>
  <c r="Y97" i="4"/>
  <c r="Y94" i="4"/>
  <c r="Y90" i="4"/>
  <c r="Y86" i="4"/>
  <c r="Y82" i="4"/>
  <c r="Y79" i="4"/>
  <c r="Y75" i="4"/>
  <c r="Y71" i="4"/>
  <c r="Y68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9" i="4"/>
  <c r="Y6" i="4"/>
  <c r="Y64" i="4"/>
  <c r="Y294" i="4"/>
  <c r="Y290" i="4"/>
  <c r="Y286" i="4"/>
  <c r="Y282" i="4"/>
  <c r="Y278" i="4"/>
  <c r="Y274" i="4"/>
  <c r="Y270" i="4"/>
  <c r="Y266" i="4"/>
  <c r="Y262" i="4"/>
  <c r="Y258" i="4"/>
  <c r="Y254" i="4"/>
  <c r="Y250" i="4"/>
  <c r="Y246" i="4"/>
  <c r="Y242" i="4"/>
  <c r="Y238" i="4"/>
  <c r="Y234" i="4"/>
  <c r="Y230" i="4"/>
  <c r="Y226" i="4"/>
  <c r="Y223" i="4"/>
  <c r="Y216" i="4"/>
  <c r="Y212" i="4"/>
  <c r="Y208" i="4"/>
  <c r="Y205" i="4"/>
  <c r="Y201" i="4"/>
  <c r="Y197" i="4"/>
  <c r="Y194" i="4"/>
  <c r="Y190" i="4"/>
  <c r="Y187" i="4"/>
  <c r="Y186" i="4"/>
  <c r="Y182" i="4"/>
  <c r="Y178" i="4"/>
  <c r="Y169" i="4"/>
  <c r="Y165" i="4"/>
  <c r="Y161" i="4"/>
  <c r="Y157" i="4"/>
  <c r="Y153" i="4"/>
  <c r="Y149" i="4"/>
  <c r="Y146" i="4"/>
  <c r="Y142" i="4"/>
  <c r="Y138" i="4"/>
  <c r="Y135" i="4"/>
  <c r="Y132" i="4"/>
  <c r="Y128" i="4"/>
  <c r="Y125" i="4"/>
  <c r="Y121" i="4"/>
  <c r="Y117" i="4"/>
  <c r="Y113" i="4"/>
  <c r="Y109" i="4"/>
  <c r="Y107" i="4"/>
  <c r="Y103" i="4"/>
  <c r="Y99" i="4"/>
  <c r="Y96" i="4"/>
  <c r="Y92" i="4"/>
  <c r="Y88" i="4"/>
  <c r="Y84" i="4"/>
  <c r="Y80" i="4"/>
  <c r="Y77" i="4"/>
  <c r="Y73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293" i="4"/>
  <c r="Y289" i="4"/>
  <c r="Y285" i="4"/>
  <c r="Y281" i="4"/>
  <c r="Y277" i="4"/>
  <c r="Y273" i="4"/>
  <c r="Y269" i="4"/>
  <c r="Y265" i="4"/>
  <c r="Y261" i="4"/>
  <c r="Y257" i="4"/>
  <c r="Y253" i="4"/>
  <c r="Y249" i="4"/>
  <c r="Y245" i="4"/>
  <c r="Y241" i="4"/>
  <c r="Y237" i="4"/>
  <c r="Y233" i="4"/>
  <c r="Y229" i="4"/>
  <c r="Y225" i="4"/>
  <c r="Y222" i="4"/>
  <c r="Y219" i="4"/>
  <c r="Y215" i="4"/>
  <c r="Y211" i="4"/>
  <c r="Y204" i="4"/>
  <c r="Y200" i="4"/>
  <c r="Y196" i="4"/>
  <c r="Y193" i="4"/>
  <c r="Y189" i="4"/>
  <c r="Y185" i="4"/>
  <c r="Y181" i="4"/>
  <c r="Y177" i="4"/>
  <c r="Y174" i="4"/>
  <c r="Y171" i="4"/>
  <c r="Y168" i="4"/>
  <c r="Y164" i="4"/>
  <c r="Y160" i="4"/>
  <c r="Y156" i="4"/>
  <c r="Y152" i="4"/>
  <c r="Y145" i="4"/>
  <c r="Y141" i="4"/>
  <c r="Y134" i="4"/>
  <c r="Y131" i="4"/>
  <c r="Y124" i="4"/>
  <c r="Y120" i="4"/>
  <c r="Y116" i="4"/>
  <c r="Y112" i="4"/>
  <c r="Y106" i="4"/>
  <c r="Y102" i="4"/>
  <c r="Y98" i="4"/>
  <c r="Y95" i="4"/>
  <c r="Y91" i="4"/>
  <c r="Y87" i="4"/>
  <c r="Y83" i="4"/>
  <c r="Y76" i="4"/>
  <c r="Y72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10" i="4"/>
  <c r="Y7" i="4"/>
  <c r="P107" i="1" l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136" i="1"/>
  <c r="P140" i="1"/>
  <c r="P144" i="1"/>
  <c r="P148" i="1"/>
  <c r="P152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38" i="1"/>
  <c r="P242" i="1"/>
  <c r="P246" i="1"/>
  <c r="P103" i="1"/>
  <c r="P235" i="1"/>
  <c r="P219" i="1"/>
  <c r="P203" i="1"/>
  <c r="P187" i="1"/>
  <c r="P171" i="1"/>
  <c r="P155" i="1"/>
  <c r="P139" i="1"/>
  <c r="P123" i="1"/>
  <c r="P247" i="1"/>
  <c r="P231" i="1"/>
  <c r="P215" i="1"/>
  <c r="P199" i="1"/>
  <c r="P183" i="1"/>
  <c r="P167" i="1"/>
  <c r="P151" i="1"/>
  <c r="P135" i="1"/>
  <c r="P119" i="1"/>
  <c r="P243" i="1"/>
  <c r="P227" i="1"/>
  <c r="P211" i="1"/>
  <c r="P195" i="1"/>
  <c r="P179" i="1"/>
  <c r="P163" i="1"/>
  <c r="P147" i="1"/>
  <c r="P131" i="1"/>
  <c r="P115" i="1"/>
  <c r="P239" i="1"/>
  <c r="P223" i="1"/>
  <c r="P207" i="1"/>
  <c r="P191" i="1"/>
  <c r="P175" i="1"/>
  <c r="P159" i="1"/>
  <c r="P143" i="1"/>
  <c r="P127" i="1"/>
  <c r="P11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</calcChain>
</file>

<file path=xl/sharedStrings.xml><?xml version="1.0" encoding="utf-8"?>
<sst xmlns="http://schemas.openxmlformats.org/spreadsheetml/2006/main" count="7030" uniqueCount="761">
  <si>
    <t>Compatilha</t>
  </si>
  <si>
    <t>AMERICANA</t>
  </si>
  <si>
    <t>SANTA BARBARA D'OESTE</t>
  </si>
  <si>
    <t>ALCHESTE DE GODOY ANDIA PROFA</t>
  </si>
  <si>
    <t>Não</t>
  </si>
  <si>
    <t>ARARAQUARA</t>
  </si>
  <si>
    <t>AUGUSTO DA SILVA CESAR PROF</t>
  </si>
  <si>
    <t>BENTO DE ABREU</t>
  </si>
  <si>
    <t>Sim</t>
  </si>
  <si>
    <t>VILA XAVIER</t>
  </si>
  <si>
    <t>DORIVAL ALVES</t>
  </si>
  <si>
    <t>JOAO BATISTA DE OLIVEIRA</t>
  </si>
  <si>
    <t>LYSANIAS DE OLIVEIRA CAMPOS PROF</t>
  </si>
  <si>
    <t>AVARE</t>
  </si>
  <si>
    <t>JOAO CRUZ CORONEL</t>
  </si>
  <si>
    <t>JOAO TEIXEIRA DE ARAUJO PROFESSOR</t>
  </si>
  <si>
    <t>MATILDE VIEIRA</t>
  </si>
  <si>
    <t>PAULO ARAUJO NOVAES DOUTOR</t>
  </si>
  <si>
    <t>TAQUARITUBA</t>
  </si>
  <si>
    <t>DIMAS MOZART E SILVA PROFESSOR</t>
  </si>
  <si>
    <t>GUIDO DIAS DE ALMEIDA PROFESSOR</t>
  </si>
  <si>
    <t>JOSE PENNA</t>
  </si>
  <si>
    <t>BARRETOS</t>
  </si>
  <si>
    <t>OLIMPIA</t>
  </si>
  <si>
    <t>ANITA COSTA DONA</t>
  </si>
  <si>
    <t>ANTONIO AUGUSTO REIS NEVES DOUTOR</t>
  </si>
  <si>
    <t>MARIA UBALDINA DE BARROS FURQUIM PROFESSORA</t>
  </si>
  <si>
    <t>WILQUEM MANOEL NEVES DOUTOR</t>
  </si>
  <si>
    <t>BOTUCATU</t>
  </si>
  <si>
    <t>SAO MANUEL</t>
  </si>
  <si>
    <t>MANUEL JOSE CHAVES DR</t>
  </si>
  <si>
    <t>CAIEIRAS</t>
  </si>
  <si>
    <t>FRANCISCO MORATO</t>
  </si>
  <si>
    <t>JARDIM DAS ROSAS</t>
  </si>
  <si>
    <t>MAIRIPORA</t>
  </si>
  <si>
    <t>BAIRRO JUNDIAIZINHO</t>
  </si>
  <si>
    <t>CARLOS AUGUSTO DE PADUA FLEURY PROF</t>
  </si>
  <si>
    <t>PIETRO PETRI</t>
  </si>
  <si>
    <t>CAMPINAS LESTE</t>
  </si>
  <si>
    <t>CAMPINAS</t>
  </si>
  <si>
    <t>ADALBERTO NASCIMENTO</t>
  </si>
  <si>
    <t>ANA RITA GODINHO POUSA PROFESSORA</t>
  </si>
  <si>
    <t>ANIBAL DE FREITAS PROFESSOR</t>
  </si>
  <si>
    <t>JOAO LOURENCO RODRIGUES PROFESSOR</t>
  </si>
  <si>
    <t>LUIS GONZAGA DE MOURA MONSENHOR</t>
  </si>
  <si>
    <t>CARAPICUIBA</t>
  </si>
  <si>
    <t>AMOS MEUCCI</t>
  </si>
  <si>
    <t>BENEDITO DE LIMA TUCUNDUVA DOUTOR</t>
  </si>
  <si>
    <t>MANOEL DA CONCEICAO SANTOS PROFESSOR</t>
  </si>
  <si>
    <t>ODETTE ALGODOAL LANZARA PROFESSORA</t>
  </si>
  <si>
    <t>TOUFIC JOULIAN</t>
  </si>
  <si>
    <t>COTIA</t>
  </si>
  <si>
    <t>BATISTA CEPELOS</t>
  </si>
  <si>
    <t>CONCEICAO DA COSTA NEVES DEPUTADA</t>
  </si>
  <si>
    <t>IDOMINEU ANTUNES CALDEIRA</t>
  </si>
  <si>
    <t>REPUBLICA DO PERU</t>
  </si>
  <si>
    <t>ZACARIAS ANTONIO DA SILVA</t>
  </si>
  <si>
    <t>CATANDUVA</t>
  </si>
  <si>
    <t>ALFREDO MINERVINO</t>
  </si>
  <si>
    <t>DINORAH SILVEIRA BORGES PROFESSORA</t>
  </si>
  <si>
    <t>JOAQUIM ALVES FIGUEIREDO</t>
  </si>
  <si>
    <t>NICOLA MASTROCOLA</t>
  </si>
  <si>
    <t>CENTRO</t>
  </si>
  <si>
    <t>VILA GUILHERME</t>
  </si>
  <si>
    <t>SAO PAULO</t>
  </si>
  <si>
    <t>AFRANIO PEIXOTO</t>
  </si>
  <si>
    <t>BRAS</t>
  </si>
  <si>
    <t>ANCHIETA PADRE</t>
  </si>
  <si>
    <t>ANTONIO FIRMINO DE PROENCA PROF</t>
  </si>
  <si>
    <t>SANTANA</t>
  </si>
  <si>
    <t>ANTONIO VIEIRA PADRE</t>
  </si>
  <si>
    <t>SANTA CECILIA</t>
  </si>
  <si>
    <t>JOAO KOPKE</t>
  </si>
  <si>
    <t>OCTAVIO MENDES DOUTOR</t>
  </si>
  <si>
    <t>PARI</t>
  </si>
  <si>
    <t>ORESTES GUIMARAES</t>
  </si>
  <si>
    <t>PAULO LUIG FREI</t>
  </si>
  <si>
    <t>CENTRO OESTE</t>
  </si>
  <si>
    <t>PINHEIROS</t>
  </si>
  <si>
    <t>FERNAO DIAS PAES</t>
  </si>
  <si>
    <t>JARDIM PAULISTA</t>
  </si>
  <si>
    <t>GODOFREDO FURTADO</t>
  </si>
  <si>
    <t>RAPOSO TAVARES</t>
  </si>
  <si>
    <t>GUIOMAR ROCHA RINALDI PROFESSORA</t>
  </si>
  <si>
    <t>JOAO XXIII</t>
  </si>
  <si>
    <t>ODAIR MARTINIANO DA SILVA MANDELA</t>
  </si>
  <si>
    <t>OSWALDO WALDER PROFESSOR</t>
  </si>
  <si>
    <t>CENTRO SUL</t>
  </si>
  <si>
    <t>IPIRANGA</t>
  </si>
  <si>
    <t>ALEXANDRE DE GUSMAO</t>
  </si>
  <si>
    <t>CURSINO</t>
  </si>
  <si>
    <t>ANTONIO ALCANTARA MACHADO</t>
  </si>
  <si>
    <t>SACOMA</t>
  </si>
  <si>
    <t>ATALIBA DE OLIVEIRA PROFESSOR</t>
  </si>
  <si>
    <t>EURYDICE ZERBINI PROFESSORA</t>
  </si>
  <si>
    <t>ITAUNA VISCONDE DE</t>
  </si>
  <si>
    <t>MOOCA</t>
  </si>
  <si>
    <t>JOSE HEITOR CARUSI PROFESSOR</t>
  </si>
  <si>
    <t>MANUELA LACERDA VERGUEIRO</t>
  </si>
  <si>
    <t>MURTINHO NOBRE DOUTOR</t>
  </si>
  <si>
    <t>OSWALDO CRUZ</t>
  </si>
  <si>
    <t>RAUL CARDOSO DE ALMEIDA PROFESSOR</t>
  </si>
  <si>
    <t>VILA MARIANA</t>
  </si>
  <si>
    <t>ROLDAO LOPES DE BARROS PROFESSOR</t>
  </si>
  <si>
    <t>FERNANDOPOLIS</t>
  </si>
  <si>
    <t>ARMELINDO FERRARI</t>
  </si>
  <si>
    <t>CARLOS BAROZZI</t>
  </si>
  <si>
    <t>FERNANDO BARBOSA LIMA</t>
  </si>
  <si>
    <t>LIBERO DE ALMEIDA SILVARES</t>
  </si>
  <si>
    <t>GUARATINGUETA</t>
  </si>
  <si>
    <t>DINAH MOTTA RUNHA PROFA</t>
  </si>
  <si>
    <t>FRANCISCO AUGUSTO DA COSTA BRAGA PROF</t>
  </si>
  <si>
    <t>RODRIGUES ALVES CONSELHEIRO</t>
  </si>
  <si>
    <t>LORENA</t>
  </si>
  <si>
    <t>ARNOLFO AZEVEDO</t>
  </si>
  <si>
    <t>GABRIEL PRESTES</t>
  </si>
  <si>
    <t>ITAPETININGA</t>
  </si>
  <si>
    <t>TATUI</t>
  </si>
  <si>
    <t>ALTINA MAYNARDES ARAUJO PROFA</t>
  </si>
  <si>
    <t>ARY DE ALMEIDA SINISGALLI PROF</t>
  </si>
  <si>
    <t>CHICO PEREIRA</t>
  </si>
  <si>
    <t>DEOCLES VIEIRA DE CAMARGO PROF</t>
  </si>
  <si>
    <t>SEMIRAMIS TURELLI AZEVEDO PROFA</t>
  </si>
  <si>
    <t>ITAQUAQUECETUBA</t>
  </si>
  <si>
    <t>JOSE OLYMPIO PEREIRA FILHO</t>
  </si>
  <si>
    <t>NEMESIO CANDIDO GOMES</t>
  </si>
  <si>
    <t>VALTER DA SILVA COSTA VEREADOR</t>
  </si>
  <si>
    <t>VILA ARIZONA I</t>
  </si>
  <si>
    <t>VILA ERCILIA ALGARVE</t>
  </si>
  <si>
    <t>POA</t>
  </si>
  <si>
    <t>BERTHA CORREA E CASTRO DA ROCHA</t>
  </si>
  <si>
    <t>IVONE DA SILVA DE OLIVEIRA PROFESSORA</t>
  </si>
  <si>
    <t>MARGARIDA DE CAMILLIS</t>
  </si>
  <si>
    <t>SILVIA GAMA BALABEN PROFESSORA</t>
  </si>
  <si>
    <t>SIMON SWITZAR PADRE</t>
  </si>
  <si>
    <t>JACAREI</t>
  </si>
  <si>
    <t>ARUJA</t>
  </si>
  <si>
    <t>EDIR PAULINO ALBUQUERQUE PROFA</t>
  </si>
  <si>
    <t>ESLI GARCIA DINIZ PROF</t>
  </si>
  <si>
    <t>MARIA ISABEL NEVES BASTOS PROFA</t>
  </si>
  <si>
    <t>RENE DE OLIVEIRA BARBOSA DR</t>
  </si>
  <si>
    <t>WASHINGTON LUIZ PEREIRA DE SOUZA DR</t>
  </si>
  <si>
    <t>FRANCISCO FELICIANO FERREIRA DA SILVA PROF CHICO FERREIRA</t>
  </si>
  <si>
    <t>FRANCISCO GOMES DA SILVA PRADO DR</t>
  </si>
  <si>
    <t>HERMINIA SILVA DE MESQUITA PROFA</t>
  </si>
  <si>
    <t>JOAO FELICIANO</t>
  </si>
  <si>
    <t>MARIA HELENA DENIS FIGUEIREDO PROFA</t>
  </si>
  <si>
    <t>SANTA ISABEL</t>
  </si>
  <si>
    <t>BRASILISIA MACHADO LOBO PROFA</t>
  </si>
  <si>
    <t>GABRIELA FREIRE LOBO PROFA</t>
  </si>
  <si>
    <t>LAURENTINA LORENA CORREA DA SILVA PROFA</t>
  </si>
  <si>
    <t>MARIA DAS GRACAS SALES DE OLIVEIRA PROFA</t>
  </si>
  <si>
    <t>MARIA SANTOS BAIRAO PROFA</t>
  </si>
  <si>
    <t>JAU</t>
  </si>
  <si>
    <t>DOMINGOS DE MAGALHAES DOUTOR</t>
  </si>
  <si>
    <t>JOSE NICOLAU PIRAGINE PROFESSOR</t>
  </si>
  <si>
    <t>LOPES RODRIGUES DOUTOR</t>
  </si>
  <si>
    <t>PRADO MAJOR</t>
  </si>
  <si>
    <t>TULLIO ESPINDOLA DE CASTRO PROFESSOR</t>
  </si>
  <si>
    <t>JUNDIAI</t>
  </si>
  <si>
    <t>CAMPO LIMPO PAULISTA</t>
  </si>
  <si>
    <t>ELZA FACCA MARTINS BONILHA PROFESSORA</t>
  </si>
  <si>
    <t>ITATIBA</t>
  </si>
  <si>
    <t>IVONY DE CAMARGO SALLES PROFESSORA</t>
  </si>
  <si>
    <t>MANUEL EUCLIDES DE BRITO</t>
  </si>
  <si>
    <t>LESTE 1</t>
  </si>
  <si>
    <t>PENHA</t>
  </si>
  <si>
    <t>ANTAO PADRE</t>
  </si>
  <si>
    <t>BARAO DE RAMALHO</t>
  </si>
  <si>
    <t>JOAO MARIA OGNO OSB DOM</t>
  </si>
  <si>
    <t>ITAQUERA</t>
  </si>
  <si>
    <t>MILTON CRUZEIRO PROFESSOR</t>
  </si>
  <si>
    <t>NOSSA SENHORA DA PENHA</t>
  </si>
  <si>
    <t>VILA JACUI</t>
  </si>
  <si>
    <t>PAULO ROBERTO FAGGIONI PROFESSOR</t>
  </si>
  <si>
    <t>URBANO DE OLIVEIRA PINTO REV</t>
  </si>
  <si>
    <t>LESTE 4</t>
  </si>
  <si>
    <t>SAO MATEUS</t>
  </si>
  <si>
    <t>ADELINO JOSE DA SILVA D AZEVEDO PROF</t>
  </si>
  <si>
    <t>ARTUR ALVIM</t>
  </si>
  <si>
    <t>EXERCITO BRASILEIRO</t>
  </si>
  <si>
    <t>JOAO CAMARGO PROF</t>
  </si>
  <si>
    <t>ORESTES ROSOLIA PROF</t>
  </si>
  <si>
    <t>SAPOPEMBA</t>
  </si>
  <si>
    <t>REPUBLICA DA NICARAGUA</t>
  </si>
  <si>
    <t>VALDIR FERNANDES PINTO PROF</t>
  </si>
  <si>
    <t>VILA MATILDE</t>
  </si>
  <si>
    <t>ZALINA ROLIM DONA</t>
  </si>
  <si>
    <t>LESTE 5</t>
  </si>
  <si>
    <t>VILA FORMOSA</t>
  </si>
  <si>
    <t>ALMERINDA RODRIGUES MELLO PROFESSORA</t>
  </si>
  <si>
    <t>BELEM</t>
  </si>
  <si>
    <t>AMADEU AMARAL</t>
  </si>
  <si>
    <t>CARRAO</t>
  </si>
  <si>
    <t>AMELIA DE ARAUJO DONA</t>
  </si>
  <si>
    <t>AGUA RASA</t>
  </si>
  <si>
    <t>ANDRE XAVIER GALLICHO PROFESSOR</t>
  </si>
  <si>
    <t>TATUAPE</t>
  </si>
  <si>
    <t>ASCENDINO REIS PROFESSOR</t>
  </si>
  <si>
    <t>ARICANDUVA</t>
  </si>
  <si>
    <t>CARAMURU</t>
  </si>
  <si>
    <t>JOAO BORGES PROFESSOR</t>
  </si>
  <si>
    <t>JOAO DIAS DA SILVEIRA PROFESSOR</t>
  </si>
  <si>
    <t>VILA MARIA</t>
  </si>
  <si>
    <t>JOAO VIEIRA DE ALMEIDA</t>
  </si>
  <si>
    <t>LOUREIRO JUNIOR PROFESSOR</t>
  </si>
  <si>
    <t>MARIA MONTESSORI</t>
  </si>
  <si>
    <t>NORBERTO MAYER FILHO DEPUTADO</t>
  </si>
  <si>
    <t>OSWALDO CATALANO</t>
  </si>
  <si>
    <t>PAULO EGYDIO DE OLIVEIRA CARVALHO SENADOR</t>
  </si>
  <si>
    <t>PAULO NOVAES DE CARVALHO PROFESSOR</t>
  </si>
  <si>
    <t>PLINIO BARRETO</t>
  </si>
  <si>
    <t>SANTOS AMARO DA CRUZ PROFESSOR</t>
  </si>
  <si>
    <t>LIMEIRA</t>
  </si>
  <si>
    <t>ELY DE ALMEIDA CAMPOS PROFESSOR</t>
  </si>
  <si>
    <t>RIO CLARO</t>
  </si>
  <si>
    <t>HELOISA LEMENHE MARASCA PROFESSORA</t>
  </si>
  <si>
    <t>JOAO BATISTA LEME PROFESSOR</t>
  </si>
  <si>
    <t>JOAQUIM RIBEIRO</t>
  </si>
  <si>
    <t>MICHEL ANTONIO ALEM PROFESSOR</t>
  </si>
  <si>
    <t>ODILON CORREA PROFESSOR</t>
  </si>
  <si>
    <t>MARILIA</t>
  </si>
  <si>
    <t>ANTONIO DE BAPTISTA PROF</t>
  </si>
  <si>
    <t>BALTAZAR DE GODOY MOREIRA PROF</t>
  </si>
  <si>
    <t>BICUDO MONSENHOR</t>
  </si>
  <si>
    <t>ORACINA CORREA DE MORAES RODINE PROFA</t>
  </si>
  <si>
    <t>MAUA</t>
  </si>
  <si>
    <t>RIBEIRAO PIRES</t>
  </si>
  <si>
    <t>ANNA LACIVITTA AMARAL DONA</t>
  </si>
  <si>
    <t>FELICIO LAURITO DOUTOR</t>
  </si>
  <si>
    <t>JOSE GASPAR DOM</t>
  </si>
  <si>
    <t>LEICO AKAISHI PROFESSORA</t>
  </si>
  <si>
    <t>RUTH NEVES SANT ANNA PROFESSORA</t>
  </si>
  <si>
    <t>MOGI DAS CRUZES</t>
  </si>
  <si>
    <t>WASHINGTON LUIZ DOUTOR</t>
  </si>
  <si>
    <t>MOGI MIRIM</t>
  </si>
  <si>
    <t>MOGI GUACU</t>
  </si>
  <si>
    <t>BENEDITA NAIR XAVIER VEDOVELLO PROFA</t>
  </si>
  <si>
    <t>THEREZINHA APPARECIDA VILLANI DE CAMARGO PROFA</t>
  </si>
  <si>
    <t>ZENAIDE FRANCO DE FARIA MELLO PROFA</t>
  </si>
  <si>
    <t>NORTE 1</t>
  </si>
  <si>
    <t>JARAGUA</t>
  </si>
  <si>
    <t>ANILZA PIOLI PROFESSORA</t>
  </si>
  <si>
    <t>PIRITUBA</t>
  </si>
  <si>
    <t>CARLOS FREDERICO WERNECK LACERDA JORNALISTA</t>
  </si>
  <si>
    <t>FREGUESIA DO O</t>
  </si>
  <si>
    <t>CLODOMIRO CARNEIRO</t>
  </si>
  <si>
    <t>ILHA DA JUVENTUDE</t>
  </si>
  <si>
    <t>BRASILANDIA</t>
  </si>
  <si>
    <t>RENATO DE ARRUDA PENTEADO PROFESSOR</t>
  </si>
  <si>
    <t>NORTE 2</t>
  </si>
  <si>
    <t>MANDAQUI</t>
  </si>
  <si>
    <t>CARLOS DE LAET PROF</t>
  </si>
  <si>
    <t>CASTRO ALVES</t>
  </si>
  <si>
    <t>PAUL HUGON PROF</t>
  </si>
  <si>
    <t>PINDAMONHANGABA</t>
  </si>
  <si>
    <t>ALFREDO PUJOL DOUTOR</t>
  </si>
  <si>
    <t>JOAO MARTINS DE ALMEIDA PROFESSOR</t>
  </si>
  <si>
    <t>JOSE WADIE MILAD PROFESSOR</t>
  </si>
  <si>
    <t>PIRACICABA</t>
  </si>
  <si>
    <t>ALFREDO CARDOSO DOUTOR</t>
  </si>
  <si>
    <t>ELIAS DE MELLO AYRES PROFESSOR</t>
  </si>
  <si>
    <t>RIO BRANCO BARAO DO</t>
  </si>
  <si>
    <t>PIRASSUNUNGA</t>
  </si>
  <si>
    <t>ARARAS</t>
  </si>
  <si>
    <t>CESARIO COIMBRA DOUTOR</t>
  </si>
  <si>
    <t>FRANCISCO GRAZIANO</t>
  </si>
  <si>
    <t>VICENTE FERREIRA DOS SANTOS PROFESSOR</t>
  </si>
  <si>
    <t>LEME</t>
  </si>
  <si>
    <t>ANTONIO LUIZ DE MORAES PROFESSOR</t>
  </si>
  <si>
    <t>NEWTON PRADO</t>
  </si>
  <si>
    <t>PEDRO CELESTINO TONOLLI PROFESSOR</t>
  </si>
  <si>
    <t>WALDEMAR FERREIRA PROFESSOR</t>
  </si>
  <si>
    <t>PORTO FERREIRA</t>
  </si>
  <si>
    <t>WASHINGTON LUIZ</t>
  </si>
  <si>
    <t>RIBEIRAO PRETO</t>
  </si>
  <si>
    <t>ALBERTO JOSE GONCALVES DOM</t>
  </si>
  <si>
    <t xml:space="preserve">BARROS CONEGO </t>
  </si>
  <si>
    <t>CID DE OLIVEIRA LEITE PROFESSOR</t>
  </si>
  <si>
    <t>DR THOMAZ ALBERTO WHATELY</t>
  </si>
  <si>
    <t>GUIMARAES JUNIOR DOUTOR</t>
  </si>
  <si>
    <t>SANTO ANASTACIO</t>
  </si>
  <si>
    <t>PRESIDENTE VENCESLAU</t>
  </si>
  <si>
    <t>ANTONIO MARINHO DE CARVALHO FILHO</t>
  </si>
  <si>
    <t>SANTOS</t>
  </si>
  <si>
    <t>GUARUJA</t>
  </si>
  <si>
    <t>TANCREDO NEVES PRESIDENTE</t>
  </si>
  <si>
    <t>LUIZA MACUCO DONA</t>
  </si>
  <si>
    <t>OLGA CURY</t>
  </si>
  <si>
    <t>SAO CARLOS</t>
  </si>
  <si>
    <t>VILA NERY</t>
  </si>
  <si>
    <t>ALVARO GUIAO DOUTOR</t>
  </si>
  <si>
    <t>ARLINDO BITTENCOURT PROFESSOR</t>
  </si>
  <si>
    <t>ESTERINA PLACCO</t>
  </si>
  <si>
    <t>JOAO JORGE MARMORATO PROFESSOR</t>
  </si>
  <si>
    <t>JOSE JULIANO NETO PROFESSOR</t>
  </si>
  <si>
    <t>SAO VICENTE</t>
  </si>
  <si>
    <t>ITANHAEM</t>
  </si>
  <si>
    <t>BENEDITO CALIXTO</t>
  </si>
  <si>
    <t>JON TEODORESCO PROFESSOR</t>
  </si>
  <si>
    <t>JOSE CARLOS BRAGA DE SOUZA DOUTOR</t>
  </si>
  <si>
    <t>MILTON MARTINS POITENA</t>
  </si>
  <si>
    <t>SOROCABA</t>
  </si>
  <si>
    <t>ANTONIO PADILHA</t>
  </si>
  <si>
    <t>ARTHUR CYRILLO FREIRE DOUTOR</t>
  </si>
  <si>
    <t>HUMBERTO DE CAMPOS</t>
  </si>
  <si>
    <t>JOAO SOARES MONSENHOR</t>
  </si>
  <si>
    <t>JULIO PRESTES DE ALBUQUERQUE DOUTOR</t>
  </si>
  <si>
    <t>LUIZ NOGUEIRA MARTINS SENADOR</t>
  </si>
  <si>
    <t>ROBERTO PASCHOALICK PROFESSOR</t>
  </si>
  <si>
    <t>VERGUEIRO SENADOR</t>
  </si>
  <si>
    <t>SUL 2</t>
  </si>
  <si>
    <t>JARDIM SAO LUIS</t>
  </si>
  <si>
    <t>ALFREDO VIANELLO GREGORIO COMENDADOR</t>
  </si>
  <si>
    <t>ANTONIO MANOEL ALVES DE LIMA</t>
  </si>
  <si>
    <t>JARDIM ANGELA</t>
  </si>
  <si>
    <t>GIL VICENTE</t>
  </si>
  <si>
    <t>JARDIM CAPELA IV</t>
  </si>
  <si>
    <t>JOSEPHINA CINTRA DAMIAO PROFESSORA</t>
  </si>
  <si>
    <t>MARILSA GARBOSSA FRANCISCO PROFESSORA</t>
  </si>
  <si>
    <t>ORLANDO MENDES DE MORAES PROFESSOR</t>
  </si>
  <si>
    <t>RAIMUNDO SERAFIM DE LIMA INSPETOR</t>
  </si>
  <si>
    <t>SAMUEL MORSE PROFESSOR</t>
  </si>
  <si>
    <t>SINHA PANTOJA</t>
  </si>
  <si>
    <t>SUL 3</t>
  </si>
  <si>
    <t>SOCORRO</t>
  </si>
  <si>
    <t>DUARTE LEOPOLDO E SILVA DOM</t>
  </si>
  <si>
    <t>SUZANO</t>
  </si>
  <si>
    <t>FERRAZ DE VASCONCELOS</t>
  </si>
  <si>
    <t>CARLINDO REIS</t>
  </si>
  <si>
    <t>EDIR DO COUTO ROSA PROFESSOR</t>
  </si>
  <si>
    <t>IGNES CORREA ALLEN PROFESSORA</t>
  </si>
  <si>
    <t>LANDIA SANTOS BATISTA PROFESSORA</t>
  </si>
  <si>
    <t>OLZANETTI GOMES PROFESSOR</t>
  </si>
  <si>
    <t>TABOAO DA SERRA</t>
  </si>
  <si>
    <t>ALIPIO DE OLIVEIRA E SILVA PROFESSOR</t>
  </si>
  <si>
    <t>ANTONIO INACIO MACIEL</t>
  </si>
  <si>
    <t>DOMINGOS MIGNONI</t>
  </si>
  <si>
    <t>JOSE ROBERTO PACHECO</t>
  </si>
  <si>
    <t>WANDYCK FREITAS JORNALISTA</t>
  </si>
  <si>
    <t>TAUBATE</t>
  </si>
  <si>
    <t>CACAPAVA</t>
  </si>
  <si>
    <t>JOAO GONCALVES BARBOSA PROFESSOR</t>
  </si>
  <si>
    <t>MARIA APARECIDA FRANCA BARBOSA DE ARAUJO PROFESSORA</t>
  </si>
  <si>
    <t>ROQUE PASSARELLI PROFESSOR</t>
  </si>
  <si>
    <t>RUTH SA PROFESSORA</t>
  </si>
  <si>
    <t>AMACIO MAZZAROPI</t>
  </si>
  <si>
    <t>GENTIL DE CAMARGO PROFESSOR</t>
  </si>
  <si>
    <t>JOAO ALVES MONSENHOR</t>
  </si>
  <si>
    <t>TUPA</t>
  </si>
  <si>
    <t>INDIA VANUIRE</t>
  </si>
  <si>
    <t>JOAQUIM ABARCA</t>
  </si>
  <si>
    <t>LELIO TOLEDO PIZA E ALMEIDA DOUTOR</t>
  </si>
  <si>
    <t>VOTUPORANGA</t>
  </si>
  <si>
    <t>ESMERALDA SANCHES DA ROCHA PROFA</t>
  </si>
  <si>
    <t>De</t>
  </si>
  <si>
    <t>Distr</t>
  </si>
  <si>
    <t>Mun</t>
  </si>
  <si>
    <t>Cod_esc</t>
  </si>
  <si>
    <t>Nomesc</t>
  </si>
  <si>
    <t>Ociosidade escola</t>
  </si>
  <si>
    <t>Fonte: Cadastro Alunos 30/04/2019</t>
  </si>
  <si>
    <t>Ociosidade Manha</t>
  </si>
  <si>
    <t>Ociosidade Tarde</t>
  </si>
  <si>
    <t>Ociosidade Noite</t>
  </si>
  <si>
    <t>LAB_INFO</t>
  </si>
  <si>
    <t>PC_aluno</t>
  </si>
  <si>
    <t>Internet</t>
  </si>
  <si>
    <t>Tem ociosidade necessária?</t>
  </si>
  <si>
    <t>Ees já selecionadas para receber turmas</t>
  </si>
  <si>
    <t>Aptidão critérios SEE</t>
  </si>
  <si>
    <t>sim</t>
  </si>
  <si>
    <t xml:space="preserve">Inclusão CD </t>
  </si>
  <si>
    <t>Validação Classes Descentralizadas (CD)</t>
  </si>
  <si>
    <t>Cod EEs ao redor</t>
  </si>
  <si>
    <t>Cod EEs ao redor2</t>
  </si>
  <si>
    <t>Cod EEs ao redor3</t>
  </si>
  <si>
    <t>Cod EEs ao redor4</t>
  </si>
  <si>
    <t>Cod EEs ao redor5</t>
  </si>
  <si>
    <t/>
  </si>
  <si>
    <t>Escolas próximas Novas ETECS</t>
  </si>
  <si>
    <t>Esc1</t>
  </si>
  <si>
    <t>Esc2</t>
  </si>
  <si>
    <t>Esc3</t>
  </si>
  <si>
    <t>Esc4</t>
  </si>
  <si>
    <t>Esc5</t>
  </si>
  <si>
    <t>Compartilha</t>
  </si>
  <si>
    <t>Conta na lista da 2ª leva de ETECs?</t>
  </si>
  <si>
    <t>Previsão de turmas manhã</t>
  </si>
  <si>
    <t>Previsão de turmas tarde</t>
  </si>
  <si>
    <t>1 leva</t>
  </si>
  <si>
    <t>ees</t>
  </si>
  <si>
    <t>2 leva</t>
  </si>
  <si>
    <t>fatec</t>
  </si>
  <si>
    <t>ANDRADINA</t>
  </si>
  <si>
    <t>ALICE MARQUES DA SILVA ROCHA</t>
  </si>
  <si>
    <t>ILHA SOLTEIRA</t>
  </si>
  <si>
    <t>URUBUPUNGA</t>
  </si>
  <si>
    <t>MIRANDOPOLIS</t>
  </si>
  <si>
    <t>NOEMIA DIAS PEROTTI DONA</t>
  </si>
  <si>
    <t>PEREIRA BARRETO</t>
  </si>
  <si>
    <t>FRANCISCO SCHMIDT CEL</t>
  </si>
  <si>
    <t>ARACATUBA</t>
  </si>
  <si>
    <t>MANOEL BENTO DA CRUZ</t>
  </si>
  <si>
    <t>VITOR ANTONIO TRINDADE PROF</t>
  </si>
  <si>
    <t>PENAPOLIS</t>
  </si>
  <si>
    <t>ADELINO PETERS</t>
  </si>
  <si>
    <t>VALPARAISO</t>
  </si>
  <si>
    <t>VICENTE BARBOSA</t>
  </si>
  <si>
    <t>ANTONIO OLYMPIO DOUTOR</t>
  </si>
  <si>
    <t>BAURU</t>
  </si>
  <si>
    <t>CHRISTINO CABRAL PROF</t>
  </si>
  <si>
    <t>ERNESTO MONTE</t>
  </si>
  <si>
    <t>LENCOIS PAULISTA</t>
  </si>
  <si>
    <t>VIRGILIO CAPOANI</t>
  </si>
  <si>
    <t>PEDERNEIRAS</t>
  </si>
  <si>
    <t>ANCHIETA</t>
  </si>
  <si>
    <t>LINS</t>
  </si>
  <si>
    <t>FERNANDO COSTA</t>
  </si>
  <si>
    <t>TAQUARITINGA</t>
  </si>
  <si>
    <t>9 DE JULHO</t>
  </si>
  <si>
    <t>CIDADE ARACY IV</t>
  </si>
  <si>
    <t>ITAPEVA</t>
  </si>
  <si>
    <t>CAPAO BONITO</t>
  </si>
  <si>
    <t>RAUL VENTURELLI DOUTOR</t>
  </si>
  <si>
    <t>OTAVIO FERRARI</t>
  </si>
  <si>
    <t>BASTOS</t>
  </si>
  <si>
    <t>TSUYA OHNO KIMURA PROFESSORA</t>
  </si>
  <si>
    <t>CUBATAO</t>
  </si>
  <si>
    <t>AFONSO SCHIMIDT</t>
  </si>
  <si>
    <t>ZULMIRA CAMPOS PROFESSORA</t>
  </si>
  <si>
    <t>ZULMIRA DE ALMEIDA LAMBERT PROFESSORA</t>
  </si>
  <si>
    <t>GUARULHOS SUL</t>
  </si>
  <si>
    <t>GUARULHOS</t>
  </si>
  <si>
    <t>ARY GOMES CORONEL</t>
  </si>
  <si>
    <t>JOAO PAULO II</t>
  </si>
  <si>
    <t>SANTO ANDRE</t>
  </si>
  <si>
    <t>JOAQUIM LUCIO CARDOSO FILHO</t>
  </si>
  <si>
    <t>ADAMASTOR DE CARVALHO PROFESSOR</t>
  </si>
  <si>
    <t>SAO BERNARDO DO CAMPO</t>
  </si>
  <si>
    <t>ROBERT KENNEDY SENADOR</t>
  </si>
  <si>
    <t>CYNIRA PIRES DOS SANTOS PROFESSORA</t>
  </si>
  <si>
    <t>SAO CAETANO DO SUL</t>
  </si>
  <si>
    <t>MARIA TRUJILO TORLONI</t>
  </si>
  <si>
    <t>ALTO DE PINHEIROS</t>
  </si>
  <si>
    <t>EMILIANO AUGUSTO CAVALCANTI DE ALBUQUERQUE E MELO</t>
  </si>
  <si>
    <t>LIBERDADE</t>
  </si>
  <si>
    <t>ROOSEVELT PRESIDENTE</t>
  </si>
  <si>
    <t>SAO LUCAS</t>
  </si>
  <si>
    <t>STEFAN ZWEIG</t>
  </si>
  <si>
    <t>BRASILIO MACHADO</t>
  </si>
  <si>
    <t>MARIA DE CARVALHO SENNE PROFESSORA</t>
  </si>
  <si>
    <t>TUCURUVI</t>
  </si>
  <si>
    <t>JOAO LIGABUE CONEGO</t>
  </si>
  <si>
    <t>VILA MEDEIROS</t>
  </si>
  <si>
    <t>CARMOSINA MONTEIRO VIANNA PROFA</t>
  </si>
  <si>
    <t>PAULO KOBAYASHI PROFESSOR</t>
  </si>
  <si>
    <t>ANTENOR SOARES GANDRA DOUTOR</t>
  </si>
  <si>
    <t xml:space="preserve">PROFESSORA MARIA DE LOURDES DE FRANÇA SILVEIRA </t>
  </si>
  <si>
    <t>FRANCISCO GLICERIO</t>
  </si>
  <si>
    <t>HERCY MORAES PROFESSORA</t>
  </si>
  <si>
    <t>CAMPINAS OESTE</t>
  </si>
  <si>
    <t>ORLANDO SIGNORELLI</t>
  </si>
  <si>
    <t>COSMOPOLIS</t>
  </si>
  <si>
    <t>CELIO RODRIGUES ALVES</t>
  </si>
  <si>
    <t>SUMARE</t>
  </si>
  <si>
    <t>JOAO FRANCESCHINI</t>
  </si>
  <si>
    <t>VALINHOS</t>
  </si>
  <si>
    <t>FLAVIO DE CARVALHO</t>
  </si>
  <si>
    <t>SANTA TERESINHA DE PIRACICABA</t>
  </si>
  <si>
    <t>CATHARINA CASALE PADOVANI PROFESSORA</t>
  </si>
  <si>
    <t>JOAO SAMPAIO DOUTOR</t>
  </si>
  <si>
    <t>SAO JOAO DA BOA VISTA</t>
  </si>
  <si>
    <t>ESPIRITO SANTO DO PINHAL</t>
  </si>
  <si>
    <t>LEME CARDEAL</t>
  </si>
  <si>
    <t>MOCOCA</t>
  </si>
  <si>
    <t>OSCAR VILLARES</t>
  </si>
  <si>
    <t>ADAMANTINA</t>
  </si>
  <si>
    <t>DRACENA</t>
  </si>
  <si>
    <t>ALFREDO MACHADO</t>
  </si>
  <si>
    <t>JUNQUEIROPOLIS</t>
  </si>
  <si>
    <t>IDENE RODRIGUES DOS SANTOS PROF</t>
  </si>
  <si>
    <t>JABOTICABAL</t>
  </si>
  <si>
    <t>AURELIO ARROBAS MARTINS</t>
  </si>
  <si>
    <t>AMELIA DOS SANTOS MUSA PROFESSORA</t>
  </si>
  <si>
    <t>SERTAOZINHO</t>
  </si>
  <si>
    <t>WINSTON CHURCHILL</t>
  </si>
  <si>
    <t>JOSE BONIFACIO</t>
  </si>
  <si>
    <t>MIRASSOL</t>
  </si>
  <si>
    <t>ANISIO JOSE MOREIRA</t>
  </si>
  <si>
    <t>SAO JOSE DOS CAMPOS</t>
  </si>
  <si>
    <t>JOSE VIEIRA MACEDO PROFESSOR</t>
  </si>
  <si>
    <t>ELIDIA TEDESCO DE OLIVEIRA PROFESSORA</t>
  </si>
  <si>
    <t>MARIA APARECIDA VERISSIMO MADUREIRA RAMOS PROFESSORA</t>
  </si>
  <si>
    <t>MOREIRA CESAR</t>
  </si>
  <si>
    <t>RUBENS ZAMITH PROFESSOR</t>
  </si>
  <si>
    <t>CARDOSO DE ALMEIDA</t>
  </si>
  <si>
    <t>VOTORANTIM</t>
  </si>
  <si>
    <t>CAPELA DO ALTO</t>
  </si>
  <si>
    <t>PEDRO DIAS DE CAMPOS CORONEL</t>
  </si>
  <si>
    <t>SAO ROQUE</t>
  </si>
  <si>
    <t>IBIUNA</t>
  </si>
  <si>
    <t>ROQUE BASTOS PROFESSOR</t>
  </si>
  <si>
    <t>ITU</t>
  </si>
  <si>
    <t>REGENTE FEIJO</t>
  </si>
  <si>
    <t>JOAQUIM IZIDORO MARINS PROFESSOR</t>
  </si>
  <si>
    <t>PEREIRA INACIO COMENDADOR</t>
  </si>
  <si>
    <t>Good</t>
  </si>
  <si>
    <t>Total Geral</t>
  </si>
  <si>
    <t>NOME DA ESCOLA</t>
  </si>
  <si>
    <t>ETEC MAIS PRÓXIMA</t>
  </si>
  <si>
    <t>PAULISTANO ETEC</t>
  </si>
  <si>
    <t>PARQUE DA JUVENTUDE ETEC</t>
  </si>
  <si>
    <t>MANDAQUI ETEC</t>
  </si>
  <si>
    <t>HORACIO AUGUSTO DA SILVEIRA PROF ETEC</t>
  </si>
  <si>
    <t>CAMARGO ARANHA PROF ETEC</t>
  </si>
  <si>
    <t>CARLOS DE CAMPOS ETEC</t>
  </si>
  <si>
    <t>JOSE ROCHA MENDES ETEC</t>
  </si>
  <si>
    <t>VILA FORMOSA ETEC DE</t>
  </si>
  <si>
    <t>MARTIN LUTHER KING ETEC</t>
  </si>
  <si>
    <t>APRIGIO GONZAGA PROF ETEC</t>
  </si>
  <si>
    <t xml:space="preserve">ZONA LESTE ETEC </t>
  </si>
  <si>
    <t>SAPOPEMBA ETEC DE</t>
  </si>
  <si>
    <t>BASILIDES DE GODOY PROF ETEC</t>
  </si>
  <si>
    <t>GUARACY SILVEIRA ETEC</t>
  </si>
  <si>
    <t>GETULIO VARGAS ETEC</t>
  </si>
  <si>
    <t>UIRAPURU ESCOLA TECNICA ESTADUAL</t>
  </si>
  <si>
    <t>ETEC DE HELIOPOLIS</t>
  </si>
  <si>
    <t>JARDIM ANGELA ESCOLA TECNICA ESTADUAL</t>
  </si>
  <si>
    <t>TAKASHI MORITA ETEC</t>
  </si>
  <si>
    <t>ETEC CAROLINA CARINHATO SAMPAIO</t>
  </si>
  <si>
    <t>MAIRIPORA ETEC DE</t>
  </si>
  <si>
    <t>LUZIA MARIA MACHADO PROFA ETEC</t>
  </si>
  <si>
    <t>SANTA ISABEL ESCOLA TECNICA ESTADUAL DE</t>
  </si>
  <si>
    <t>PRESIDENTE VARGAS ETEC</t>
  </si>
  <si>
    <t>POA ETEC DE</t>
  </si>
  <si>
    <t>FERRAZ DE VASCONCELOS ETEC DE</t>
  </si>
  <si>
    <t>ETEC PROFESSORA MARIA CRISTINA MEDEIROS</t>
  </si>
  <si>
    <t>CARAPICUIBA ETEC DE</t>
  </si>
  <si>
    <t>ETEC DE TABOÃO DA SERRA</t>
  </si>
  <si>
    <t>COTIA ESCOLA TECNICA ESTADUAL DE</t>
  </si>
  <si>
    <t>ESCOLASTICA ROSA DONA ETEC</t>
  </si>
  <si>
    <t>ITANHAEM ETEC DE</t>
  </si>
  <si>
    <t>ALFREDO DE BARROS SANTOS PROF ETEC</t>
  </si>
  <si>
    <t>CARLOS LEONCIO DA SILVA PADRE ETEC</t>
  </si>
  <si>
    <t>JOAO GOMES DE ARAUJO ETEC</t>
  </si>
  <si>
    <t>ETEC PROFESSORA ILZA NASCIMENTO PINTUS</t>
  </si>
  <si>
    <t>JOSE BENTO CONEGO ETEC</t>
  </si>
  <si>
    <t>GERALDO JOSE RODRIGUES ALCKMIN DR ETEC</t>
  </si>
  <si>
    <t>MACHADO DE ASSIS ETEC</t>
  </si>
  <si>
    <t>FAUSTO MAZZOLA PROF ETEC</t>
  </si>
  <si>
    <t>TEREZINHA MONTEIRO DOS SANTOS PROFA ETEC</t>
  </si>
  <si>
    <t>SEBASTIANA DE BARROS DONA ETEC</t>
  </si>
  <si>
    <t>DOMINGOS MINICUCCI FILHO DR ETEC</t>
  </si>
  <si>
    <t>DEMETRIO AZEVEDO JUNIOR DR ETEC</t>
  </si>
  <si>
    <t>RUBENS DE FARIA E SOUZA ETEC</t>
  </si>
  <si>
    <t>FERNANDO PRESTES ETEC</t>
  </si>
  <si>
    <t>SALLES GOMES ETEC</t>
  </si>
  <si>
    <t>BENTO QUIRINO ETEC</t>
  </si>
  <si>
    <t>ROSA PERRONE SCAVONE ETEC</t>
  </si>
  <si>
    <t>CAMPO LIMPO PAULISTA ETEC DE</t>
  </si>
  <si>
    <t>ALBERTO FERES PREFEITO ETEC</t>
  </si>
  <si>
    <t>TRAJANO CAMARGO ETEC</t>
  </si>
  <si>
    <t>EURO ALBINO DE SOUZA ETEC</t>
  </si>
  <si>
    <t>CAROLINO DA MOTTA E SILVA DR ETEC</t>
  </si>
  <si>
    <t>FERNANDO FEBELIANO DA COSTA CEL ETEC</t>
  </si>
  <si>
    <t>JADYR SALLES PROFESSOR ETEC</t>
  </si>
  <si>
    <t>SALIM SEDEH DEPUTADO ETEC</t>
  </si>
  <si>
    <t>ARMANDO BAYEUX DA SILVA PROF ETEC</t>
  </si>
  <si>
    <t>ANNA DE OLIVEIRA FERRAZ PROFA ETEC</t>
  </si>
  <si>
    <t>JOSE MARTIMIANO DA SILVA ETEC</t>
  </si>
  <si>
    <t>PAULINO BOTELHO ETEC</t>
  </si>
  <si>
    <t>RODRIGUES DE ABREU ETEC</t>
  </si>
  <si>
    <t>JOAQUIM FERREIRA DO AMARAL ETEC</t>
  </si>
  <si>
    <t>CIDADE DO LIVRO ETEC</t>
  </si>
  <si>
    <t>ANTONIO EUFRASIO DE TOLEDO PROF DR ETEC</t>
  </si>
  <si>
    <t>ELIAS NECHAR ETEC</t>
  </si>
  <si>
    <t>ETEC PROFESSOR ARMANDO JOSE FARINAZZO</t>
  </si>
  <si>
    <t>ETEC PROFESSOR JOSÉ CARLOS SENO JUNIOR</t>
  </si>
  <si>
    <t>ARNALDO MARIA DE ITAPORANGA FREI ETEC</t>
  </si>
  <si>
    <t>MILTON GAZZETTI PROFESSOR ETEC</t>
  </si>
  <si>
    <t>ANTONIO DEVISATE ETEC</t>
  </si>
  <si>
    <t>ETEC PROFESSOR MASSUYUKI KAWANO</t>
  </si>
  <si>
    <t>ITAQUAQUECETUBA ETEC DE</t>
  </si>
  <si>
    <t>ARY DE CAMARGO PEDROSO ETEC</t>
  </si>
  <si>
    <t>TEREZA APARECIDA CARDOSO NUNES DE OLIVEIRA ETEC</t>
  </si>
  <si>
    <t>JOSE DAGNONI DR PROF ETEC</t>
  </si>
  <si>
    <t>ALBERTO SANTOS DUMONT ETEC</t>
  </si>
  <si>
    <t>CARMELINA BARBOSA PROFA ETEC</t>
  </si>
  <si>
    <t>ANGELO CAVALHEIRO ETEC</t>
  </si>
  <si>
    <t>QTD_Alunos Próximos</t>
  </si>
  <si>
    <t>Alunos da EE</t>
  </si>
  <si>
    <t>inep</t>
  </si>
  <si>
    <t>Nome da ETEC</t>
  </si>
  <si>
    <t>Curso</t>
  </si>
  <si>
    <t>Vagas</t>
  </si>
  <si>
    <t>Turno</t>
  </si>
  <si>
    <t>Segunda-feira</t>
  </si>
  <si>
    <t>Terça-feira</t>
  </si>
  <si>
    <t>Quarta-feira</t>
  </si>
  <si>
    <t>Quinta-feira</t>
  </si>
  <si>
    <t>Sexta-feira</t>
  </si>
  <si>
    <t>Visitas do aluno/semana</t>
  </si>
  <si>
    <t>Detalhe</t>
  </si>
  <si>
    <t>Assistente Administrativo com Excel Aplicado</t>
  </si>
  <si>
    <t>Manhã</t>
  </si>
  <si>
    <t>SIM</t>
  </si>
  <si>
    <t>Terça-feira: 2ª parte da manhã, Quarta-feira: 1ª parte da manhã, Quarta-feira: 2ª parte da manhã, Quinta-feira: 2ª parte da manhã</t>
  </si>
  <si>
    <t>Etec Carlos de Campos</t>
  </si>
  <si>
    <t>Jogos Digitais</t>
  </si>
  <si>
    <t>Terça-feira: 1ª parte da manhã, Terça-feira: 2ª parte da manhã, Quarta-feira: 1ª parte da manhã, Quarta-feira: 2ª parte da manhã, Quinta-feira: 1ª parte da manhã, Quinta-feira: 2ª parte da manhã</t>
  </si>
  <si>
    <t>Criação de Sites e Plataformas Digitais</t>
  </si>
  <si>
    <t>Terça-feira: 1ª parte da manhã, Terça-feira: 2ª parte da manhã, Quarta-feira: 1ª parte da manhã, Quarta-feira: 2ª parte da manhã, Quinta-feira: 1ª parte da manhã, Quinta-feira: 2ª parte da manhã, Sexta-feira: 1ª parte da manhã, Sexta-feira: 2ª parte da manhã</t>
  </si>
  <si>
    <t>Etec Prof. Camargo Aranha</t>
  </si>
  <si>
    <t>Tarde</t>
  </si>
  <si>
    <t>Segunda-feira: 1ª parte da tarde, Segunda-feira: 2ª parte da tarde, Quarta-feira: 1ª parte da tarde, Quarta-feira: 2ª parte da tarde, Quinta-feira: 1ª parte da tarde</t>
  </si>
  <si>
    <t>Gestão de pequenos negócios</t>
  </si>
  <si>
    <t>Segunda-feira: 1ª parte da tarde, Segunda-feira: 2ª parte da tarde, Quarta-feira: 1ª parte da tarde, Quarta-feira: 2ª parte da tarde, Sexta-feira: 1ª parte da tarde</t>
  </si>
  <si>
    <t>Terça-feira: 1ª parte da tarde, Terça-feira: 2ª parte da tarde, Quinta-feira: 1ª parte da tarde, Quinta-feira: 2ª parte da tarde, Sexta-feira: 1ª parte da tarde</t>
  </si>
  <si>
    <t>Técnicas de Vendas</t>
  </si>
  <si>
    <t>Terça-feira: 1ª parte da tarde, Terça-feira: 2ª parte da tarde, Quarta-feira: 1ª parte da tarde, Quinta-feira: 1ª parte da tarde, Quinta-feira: 2ª parte da tarde</t>
  </si>
  <si>
    <t>Montagem e Manutenção de Microcomputadores</t>
  </si>
  <si>
    <t>Terça-feira: 1ª parte da manhã, Terça-feira: 2ª parte da manhã, Quarta-feira: 2ª parte da manhã, Quinta-feira: 1ª parte da manhã, Quinta-feira: 2ª parte da manhã</t>
  </si>
  <si>
    <t>Quarta-feira: 1ª parte da tarde, Quarta-feira: 2ª parte da tarde, Quinta-feira: 1ª parte da tarde, Quinta-feira: 2ª parte da tarde, Sexta-feira: 1ª parte da tarde</t>
  </si>
  <si>
    <t>Auxiliar de Logística</t>
  </si>
  <si>
    <t>Terça-feira: 1ª parte da tarde, Terça-feira: 2ª parte da tarde, Quarta-feira: 1ª parte da tarde, Quarta-feira: 2ª parte da tarde, Sexta-feira: 1ª parte da tarde</t>
  </si>
  <si>
    <t>Auxiliar de Recursos Humanos</t>
  </si>
  <si>
    <t>Programação Básica para Android</t>
  </si>
  <si>
    <t>Segunda-feira: 1ª parte da tarde, Segunda-feira: 2ª parte da tarde, Terça-feira: 1ª parte da tarde, Terça-feira: 2ª parte da tarde, Quinta-feira: 1ª parte da tarde</t>
  </si>
  <si>
    <t>Quarta-feira: 1ª parte da tarde, Quarta-feira: 2ª parte da tarde, Quinta-feira: 1ª parte da tarde, Quinta-feira: 2ª parte da tarde, Sexta-feira: 2ª parte da tarde</t>
  </si>
  <si>
    <t>Quarta-feira: 1ª parte da tarde, Quarta-feira: 2ª parte da tarde, Sexta-feira: 1ª parte da tarde</t>
  </si>
  <si>
    <t>Auxiliar de atividades de Laboratório Químico</t>
  </si>
  <si>
    <t>Segunda-feira: 1ª parte da tarde, Segunda-feira: 2ª parte da tarde, Terça-feira: 1ª parte da tarde, Terça-feira: 2ª parte da tarde, Quarta-feira: 1ª parte da tarde, Quarta-feira: 2ª parte da tarde, Sexta-feira: 1ª parte da tarde, Sexta-feira: 2ª parte da tarde</t>
  </si>
  <si>
    <t>Segunda-feira: 1ª parte da tarde, Segunda-feira: 2ª parte da tarde, Terça-feira: 1ª parte da tarde, Terça-feira: 2ª parte da tarde, Quinta-feira: 1ª parte da tarde, Quinta-feira: 2ª parte da tarde, Sexta-feira: 1ª parte da tarde, Sexta-feira: 2ª parte da tarde</t>
  </si>
  <si>
    <t>Segunda-feira: 1ª parte da tarde, Segunda-feira: 2ª parte da tarde, Terça-feira: 1ª parte da tarde, Terça-feira: 2ª parte da tarde, Quarta-feira: 1ª parte da tarde, Quarta-feira: 2ª parte da tarde, Quinta-feira: 1ª parte da tarde, Quinta-feira: 2ª parte da tarde, Sexta-feira: 1ª parte da tarde, Sexta-feira: 2ª parte da tarde</t>
  </si>
  <si>
    <t>Etec Presidente Vargas</t>
  </si>
  <si>
    <t>Sexta-feira: 2ª parte da tarde</t>
  </si>
  <si>
    <t>Etec Prof. Alfredo de Barros Santos</t>
  </si>
  <si>
    <t>Segunda-feira: 1ª parte da tarde, Segunda-feira: 2ª parte da tarde, Terça-feira: 1ª parte da tarde, Terça-feira: 2ª parte da tarde, Quinta-feira: 2ª parte da tarde</t>
  </si>
  <si>
    <t>Terça-feira: 1ª parte da tarde, Terça-feira: 2ª parte da tarde, Quarta-feira: 2ª parte da tarde, Quinta-feira: 1ª parte da tarde, Quinta-feira: 2ª parte da tarde</t>
  </si>
  <si>
    <t>Terça-feira: 1ª parte da tarde, Terça-feira: 2ª parte da tarde, Quarta-feira: 1ª parte da tarde, Quarta-feira: 2ª parte da tarde, Quinta-feira: 2ª parte da tarde</t>
  </si>
  <si>
    <t>Quarta-feira: 1ª parte da tarde, Quarta-feira: 2ª parte da tarde, Quinta-feira: 1ª parte da tarde, Quinta-feira: 2ª parte da tarde, Sexta-feira: 1ª parte da tarde, Sexta-feira: 2ª parte da tarde</t>
  </si>
  <si>
    <t>Segunda-feira: 1ª parte da tarde, Segunda-feira: 2ª parte da tarde, Terça-feira: 1ª parte da tarde, Terça-feira: 2ª parte da tarde, Quarta-feira: 2ª parte da tarde</t>
  </si>
  <si>
    <t>Terça-feira: 1ª parte da tarde, Terça-feira: 2ª parte da tarde, Quinta-feira: 2ª parte da tarde, Sexta-feira: 1ª parte da tarde, Sexta-feira: 2ª parte da tarde</t>
  </si>
  <si>
    <t>Terça-feira: 1ª parte da tarde, Terça-feira: 2ª parte da tarde, Quarta-feira: 1ª parte da tarde, Quarta-feira: 2ª parte da tarde, Quinta-feira: 1ª parte da tarde</t>
  </si>
  <si>
    <t>Segunda-feira: 1ª parte da tarde, Segunda-feira: 2ª parte da tarde, Quinta-feira: 2ª parte da tarde, Sexta-feira: 1ª parte da tarde, Sexta-feira: 2ª parte da tarde</t>
  </si>
  <si>
    <t>Etec Machado de Assis</t>
  </si>
  <si>
    <t>Segunda-feira: 1ª parte da manhã, Segunda-feira: 2ª parte da manhã, Terça-feira: 1ª parte da manhã, Terça-feira: 2ª parte da manhã, Quarta-feira: 2ª parte da manhã</t>
  </si>
  <si>
    <t>Segunda-feira: 1ª parte da tarde, Segunda-feira: 2ª parte da tarde, Terça-feira: 1ª parte da tarde, Terça-feira: 2ª parte da tarde, Quarta-feira: 1ª parte da tarde</t>
  </si>
  <si>
    <t>Quarta-feira: 1ª parte da manhã, Quarta-feira: 2ª parte da manhã, Quinta-feira: 1ª parte da manhã, Quinta-feira: 2ª parte da manhã, Sexta-feira: 2ª parte da manhã</t>
  </si>
  <si>
    <t>Etec Fernando Prestes</t>
  </si>
  <si>
    <t>Segunda-feira: 1ª parte da manhã, Segunda-feira: 2ª parte da manhã, Terça-feira: 1ª parte da manhã, Terça-feira: 2ª parte da manhã</t>
  </si>
  <si>
    <t>Quarta-feira: 1ª parte da manhã, Quarta-feira: 2ª parte da manhã, Quinta-feira: 1ª parte da manhã, Quinta-feira: 2ª parte da manhã</t>
  </si>
  <si>
    <t>Etec Rubens de Faria e Souza</t>
  </si>
  <si>
    <t>Segunda-feira: 2ª parte da tarde, Terça-feira: 2ª parte da tarde, Quarta-feira: 2ª parte da tarde, Quinta-feira: 2ª parte da tarde, Sexta-feira: 2ª parte da tarde</t>
  </si>
  <si>
    <t>Etec Salles Gomes</t>
  </si>
  <si>
    <t>Terça-feira: 2ª parte da tarde, Quarta-feira: 1ª parte da tarde, Quarta-feira: 2ª parte da tarde, Quinta-feira: 1ª parte da tarde, Quinta-feira: 2ª parte da tarde</t>
  </si>
  <si>
    <t>Segunda-feira: 1ª parte da tarde, Segunda-feira: 2ª parte da tarde, Terça-feira: 1ª parte da tarde, Sexta-feira: 1ª parte da tarde, Sexta-feira: 2ª parte da tarde</t>
  </si>
  <si>
    <t>Etec Rosa Perrone Scavone</t>
  </si>
  <si>
    <t>Etec Trajano Camargo</t>
  </si>
  <si>
    <t>Segunda-feira: 1ª parte da manhã, Segunda-feira: 2ª parte da manhã, Terça-feira: 1ª parte da manhã, Terça-feira: 2ª parte da manhã, Quarta-feira: 1ª parte da manhã, Quarta-feira: 2ª parte da manhã, Quinta-feira: 1ª parte da manhã, Quinta-feira: 2ª parte da manhã, Sexta-feira: 1ª parte da manhã, Sexta-feira: 2ª parte da manhã</t>
  </si>
  <si>
    <t>Etec Prof. Armando Bayeux da Silva</t>
  </si>
  <si>
    <t>Terça-feira: 1ª parte da tarde, Quarta-feira: 1ª parte da tarde, Quarta-feira: 2ª parte da tarde, Sexta-feira: 1ª parte da tarde, Sexta-feira: 2ª parte da tarde</t>
  </si>
  <si>
    <t>Etec Professora Anna de Oliveira Ferraz</t>
  </si>
  <si>
    <t>Segunda-feira: 1ª parte da manhã, Segunda-feira: 2ª parte da manhã, Quarta-feira: 1ª parte da manhã, Quarta-feira: 2ª parte da manhã, Sexta-feira: 1ª parte da manhã</t>
  </si>
  <si>
    <t>Etec Paulino Botelho</t>
  </si>
  <si>
    <t>Terça-feira: 1ª parte da manhã, Terça-feira: 2ª parte da manhã, Quarta-feira: 1ª parte da manhã, Quarta-feira: 2ª parte da manhã, Quinta-feira: 2ª parte da manhã</t>
  </si>
  <si>
    <t>Etec Joaquim Ferreira do Amaral</t>
  </si>
  <si>
    <t>Terça-feira: 1ª parte da tarde, Terça-feira: 2ª parte da tarde, Quinta-feira: 1ª parte da tarde, Quinta-feira: 2ª parte da tarde</t>
  </si>
  <si>
    <t>Segunda-feira: 1ª parte da tarde, Segunda-feira: 2ª parte da tarde, Quarta-feira: 1ª parte da tarde, Quarta-feira: 2ª parte da tarde</t>
  </si>
  <si>
    <t>Segunda-feira: 1ª parte da tarde, Segunda-feira: 2ª parte da tarde, Quinta-feira: 1ª parte da tarde, Quinta-feira: 2ª parte da tarde</t>
  </si>
  <si>
    <t>Segunda-feira: 1ª parte da tarde, Segunda-feira: 2ª parte da tarde, Sexta-feira: 1ª parte da tarde, Sexta-feira: 2ª parte da tarde</t>
  </si>
  <si>
    <t>Etec Elias Nechar</t>
  </si>
  <si>
    <t>Terça-feira: 1ª parte da tarde, Terça-feira: 2ª parte da tarde, Quinta-feira: 1ª parte da tarde, Quinta-feira: 2ª parte da tarde, Sexta-feira: 2ª parte da tarde</t>
  </si>
  <si>
    <t>Segunda-feira: 1ª parte da tarde, Segunda-feira: 2ª parte da tarde, Quarta-feira: 1ª parte da tarde, Quarta-feira: 2ª parte da tarde, Sexta-feira: 2ª parte da tarde</t>
  </si>
  <si>
    <t>Segunda-feira: 1ª parte da tarde, Segunda-feira: 2ª parte da tarde, Terça-feira: 1ª parte da tarde, Quinta-feira: 1ª parte da tarde, Quinta-feira: 2ª parte da tarde</t>
  </si>
  <si>
    <t>Segunda-feira: 1ª parte da manhã</t>
  </si>
  <si>
    <t>Segunda-feira: 2ª parte da manhã</t>
  </si>
  <si>
    <t>Segunda-feira: 1ª parte da tarde</t>
  </si>
  <si>
    <t>Arquitetura de Sistemas e Computação em Nuvem</t>
  </si>
  <si>
    <t>Terça-feira: 1ª parte da tarde</t>
  </si>
  <si>
    <t>Quarta-feira: 1ª parte da tarde</t>
  </si>
  <si>
    <t>Quinta-feira: 2ª parte da tarde</t>
  </si>
  <si>
    <t>Segunda-feira: 1ª parte da tarde, Segunda-feira: 2ª parte da tarde, Quarta-feira: 1ª parte da tarde, Quarta-feira: 2ª parte da tarde, Sexta-feira: 1ª parte da tarde, Sexta-feira: 2ª parte da tarde</t>
  </si>
  <si>
    <t>Terça-feira: 1ª parte da tarde, Terça-feira: 2ª parte da tarde, Quarta-feira: 1ª parte da tarde, Quarta-feira: 2ª parte da tarde, Sexta-feira: 1ª parte da tarde, Sexta-feira: 2ª parte da tarde</t>
  </si>
  <si>
    <t>Etec Professora Terezinha Monteiro dos Santos</t>
  </si>
  <si>
    <t>Etec Carolina Carinhato Sampaio (Zona Sul)</t>
  </si>
  <si>
    <t>Segunda-feira: 1ª parte da tarde, Segunda-feira: 2ª parte da tarde, Quarta-feira: 2ª parte da tarde, Quinta-feira: 1ª parte da tarde, Quinta-feira: 2ª parte da tarde</t>
  </si>
  <si>
    <t>Etec Prof. Fausto Mazzola</t>
  </si>
  <si>
    <t>Segunda-feira: 2ª parte da manhã, Quarta-feira: 2ª parte da manhã</t>
  </si>
  <si>
    <t>Segunda-feira: 1ª parte da manhã, Terça-feira: 1ª parte da manhã, Quarta-feira: 1ª parte da manhã, Quinta-feira: 1ª parte da manhã, Sexta-feira: 1ª parte da manhã</t>
  </si>
  <si>
    <t>Segunda-feira: 2ª parte da manhã, Terça-feira: 2ª parte da manhã, Quarta-feira: 2ª parte da manhã, Quinta-feira: 2ª parte da manhã, Sexta-feira: 2ª parte da manhã</t>
  </si>
  <si>
    <t>Segunda-feira: 1ª parte da tarde, Terça-feira: 1ª parte da tarde, Quarta-feira: 1ª parte da tarde, Quinta-feira: 1ª parte da tarde, Sexta-feira: 1ª parte da tarde</t>
  </si>
  <si>
    <t>Segunda-feira: 1ª parte da manhã, Segunda-feira: 2ª parte da manhã, Quarta-feira: 1ª parte da manhã, Sexta-feira: 1ª parte da manhã, Sexta-feira: 2ª parte da manhã</t>
  </si>
  <si>
    <t>Segunda-feira: 1ª parte da tarde, Terça-feira: 1ª parte da tarde, Terça-feira: 2ª parte da tarde, Quarta-feira: 1ª parte da tarde, Quarta-feira: 2ª parte da tarde</t>
  </si>
  <si>
    <t>Engenharia de Dados</t>
  </si>
  <si>
    <t>Segunda-feira: 2ª parte da tarde, Quinta-feira: 1ª parte da tarde, Quinta-feira: 2ª parte da tarde, Sexta-feira: 1ª parte da tarde, Sexta-feira: 2ª parte da tarde</t>
  </si>
  <si>
    <t>Terça-feira: 1ª parte da manhã, Terça-feira: 2ª parte da manhã, Quarta-feira: 1ª parte da manhã, Quarta-feira: 2ª parte da manhã, Quinta-feira: 1ª parte da manhã</t>
  </si>
  <si>
    <t>Segunda-feira: 1ª parte da manhã, Segunda-feira: 2ª parte da manhã, Quinta-feira: 2ª parte da manhã, Sexta-feira: 1ª parte da manhã, Sexta-feira: 2ª parte da manhã</t>
  </si>
  <si>
    <t>Terça-feira: 1ª parte da manhã, Terça-feira: 2ª parte da manhã, Quarta-feira: 1ª parte da manhã, Quinta-feira: 1ª parte da manhã, Quinta-feira: 2ª parte da manhã</t>
  </si>
  <si>
    <t>Segunda-feira: 1ª parte da manhã, Segunda-feira: 2ª parte da manhã, Quarta-feira: 2ª parte da manhã, Sexta-feira: 1ª parte da manhã, Sexta-feira: 2ª parte da manhã</t>
  </si>
  <si>
    <t>Segunda-feira: 2ª parte da tarde, Terça-feira: 2ª parte da tarde, Quarta-feira: 2ª parte da tarde, Quinta-feira: 2ª parte da tarde</t>
  </si>
  <si>
    <t>Segunda-feira: 2ª parte da tarde, Terça-feira: 2ª parte da tarde, Quarta-feira: 2ª parte da tarde, Quinta-feira: 1ª parte da tarde, Quinta-feira: 2ª parte da tarde, Sexta-feira: 2ª parte da tarde</t>
  </si>
  <si>
    <t>Quarta-feira: 1ª parte da tarde, Quarta-feira: 2ª parte da tarde, Sexta-feira: 1ª parte da tarde, Sexta-feira: 2ª parte da tarde</t>
  </si>
  <si>
    <t>Horticultor Orgânico</t>
  </si>
  <si>
    <t>Etec de Ferraz de Vasconcelos</t>
  </si>
  <si>
    <t>Quarta-feira: 2ª parte da tarde, Quinta-feira: 1ª parte da tarde, Quinta-feira: 2ª parte da tarde, Sexta-feira: 1ª parte da tarde, Sexta-feira: 2ª parte da tarde</t>
  </si>
  <si>
    <t>Etec de Sapopemba</t>
  </si>
  <si>
    <t>Quarta-feira: 1ª parte da tarde, Quarta-feira: 2ª parte da tarde, Quinta-feira: 2ª parte da tarde, Sexta-feira: 1ª parte da tarde, Sexta-feira: 2ª parte da tarde</t>
  </si>
  <si>
    <t>Segunda-feira: 1ª parte da tarde, Segunda-feira: 2ª parte da tarde, Terça-feira: 2ª parte da tarde, Quarta-feira: 1ª parte da tarde, Quarta-feira: 2ª parte da tarde</t>
  </si>
  <si>
    <t>Quarta-feira: 1ª parte da tarde, Quinta-feira: 1ª parte da tarde, Quinta-feira: 2ª parte da tarde, Sexta-feira: 1ª parte da tarde, Sexta-feira: 2ª parte da tarde</t>
  </si>
  <si>
    <t>Segunda-feira: 1ª parte da tarde, Terça-feira: 1ª parte da tarde, Terça-feira: 2ª parte da tarde, Quinta-feira: 1ª parte da tarde, Quinta-feira: 2ª parte da tarde</t>
  </si>
  <si>
    <t>Etec de Vila Formosa</t>
  </si>
  <si>
    <t>Segunda-feira: 1ª parte da tarde, Segunda-feira: 2ª parte da tarde, Quarta-feira: 1ª parte da tarde, Sexta-feira: 1ª parte da tarde, Sexta-feira: 2ª parte da tarde</t>
  </si>
  <si>
    <t>Segunda-feira: 1ª parte da manhã, Segunda-feira: 2ª parte da manhã, Quinta-feira: 1ª parte da manhã, Quinta-feira: 2ª parte da manhã, Sexta-feira: 1ª parte da manhã, Sexta-feira: 2ª parte da manhã</t>
  </si>
  <si>
    <t>Etec Prof. Jadyr Salles</t>
  </si>
  <si>
    <t>Segunda-feira: 2ª parte da tarde, Quarta-feira: 2ª parte da tarde, Quinta-feira: 2ª parte da tarde</t>
  </si>
  <si>
    <t>Terça-feira: 2ª parte da tarde, Quinta-feira: 2ª parte da tarde, Sexta-feira: 2ª parte da tarde</t>
  </si>
  <si>
    <t>Etec de Campo Limpo Paulista</t>
  </si>
  <si>
    <t>Segunda-feira: 1ª parte da manhã, Segunda-feira: 2ª parte da manhã, Terça-feira: 1ª parte da manhã, Terça-feira: 2ª parte da manhã, Quarta-feira: 1ª parte da manhã</t>
  </si>
  <si>
    <t>Quarta-feira: 2ª parte da manhã, Quinta-feira: 1ª parte da manhã, Quinta-feira: 2ª parte da manhã, Sexta-feira: 1ª parte da manhã, Sexta-feira: 2ª parte da manhã</t>
  </si>
  <si>
    <t>Segunda-feira: 1ª parte da tarde, Segunda-feira: 2ª parte da tarde, Terça-feira: 2ª parte da tarde, Sexta-feira: 1ª parte da tarde, Sexta-feira: 2ª parte da tarde</t>
  </si>
  <si>
    <t>Etec Euro Albino de Souza</t>
  </si>
  <si>
    <t>Etec Angelo Cavalheiro</t>
  </si>
  <si>
    <t>Terça-feira: 1ª parte da manhã, Terça-feira: 2ª parte da manhã, Quinta-feira: 1ª parte da manhã, Quinta-feira: 2ª parte da manhã, Sexta-feira: 2ª parte da manhã</t>
  </si>
  <si>
    <t>Etec de Cotia</t>
  </si>
  <si>
    <t>Etec de Santa Isabel</t>
  </si>
  <si>
    <t>Sexta-feira: 1ª parte da tarde, Sexta-feira: 2ª parte da tarde</t>
  </si>
  <si>
    <t>Etec Raposo Tavares</t>
  </si>
  <si>
    <t>Etec Paulistano</t>
  </si>
  <si>
    <t>Etec Mandaqui</t>
  </si>
  <si>
    <t>Segunda-feira: 1ª parte da tarde, Segunda-feira: 2ª parte da tarde, Quarta-feira: 1ª parte da tarde, Quarta-feira: 2ª parte da tarde, Quinta-feira: 1ª parte da tarde, Quinta-feira: 2ª parte da tarde</t>
  </si>
  <si>
    <t>Etec Deputado Salim Sedeh</t>
  </si>
  <si>
    <t>Etec Prof. Horacio Augusto da Silveira</t>
  </si>
  <si>
    <t>Etec Prof. Aprigio Gonzaga</t>
  </si>
  <si>
    <t>Etec Getulio Vargas</t>
  </si>
  <si>
    <t>Etec de Taboao da Serra</t>
  </si>
  <si>
    <t>Etec Conego Jose Bento</t>
  </si>
  <si>
    <t>Etec Aristoteles Ferreira</t>
  </si>
  <si>
    <t>Etec Dr. Geraldo Jose Rodrigues Alckmin</t>
  </si>
  <si>
    <t>Etec Prof. Armando Jose Farinazzo</t>
  </si>
  <si>
    <t>Etec de Carapicuiba</t>
  </si>
  <si>
    <t>Etec Prof� Maria Cristina Medeiros</t>
  </si>
  <si>
    <t>Etec de Itanhaem</t>
  </si>
  <si>
    <t>Etec de Poa</t>
  </si>
  <si>
    <t>Etec Jardim Angela</t>
  </si>
  <si>
    <t>Etec Professor Jose Carlos Seno Junior</t>
  </si>
  <si>
    <t>Etec Padre Carlos Leoncio da Silva</t>
  </si>
  <si>
    <t>Etec Prof� Dra. Doroti Quiomi Kanashiro Toyohara</t>
  </si>
  <si>
    <t>Etec de Mairipora</t>
  </si>
  <si>
    <t>Etec de Sao Paulo</t>
  </si>
  <si>
    <t>-</t>
  </si>
  <si>
    <t>(Tudo)</t>
  </si>
  <si>
    <t>Segurança Cibernética Básica</t>
  </si>
  <si>
    <t>Classe descentralizada de ETEC</t>
  </si>
  <si>
    <t>NOME_ETEC</t>
  </si>
  <si>
    <t>Youtuber - Edição de vídeos</t>
  </si>
  <si>
    <t>Prototipação Maker</t>
  </si>
  <si>
    <t>SEM INFORMAÇÃO</t>
  </si>
  <si>
    <t>#N/D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</si>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</sst>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 tint="-0.249977111117893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 tint="-0.249977111117893"/>
      </right>
      <top style="medium">
        <color theme="5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2" fillId="3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4" borderId="2" xfId="0" applyNumberFormat="1" applyFont="1" applyFill="1" applyBorder="1"/>
    <xf numFmtId="0" fontId="0" fillId="0" borderId="2" xfId="0" applyNumberFormat="1" applyFont="1" applyBorder="1"/>
    <xf numFmtId="0" fontId="0" fillId="0" borderId="0" xfId="0" pivotButton="1"/>
    <xf numFmtId="0" fontId="5" fillId="5" borderId="0" xfId="0" applyFont="1" applyFill="1" applyAlignment="1"/>
    <xf numFmtId="0" fontId="5" fillId="5" borderId="0" xfId="0" applyFont="1" applyFill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Protection="1"/>
    <xf numFmtId="0" fontId="0" fillId="0" borderId="17" xfId="0" applyBorder="1" applyProtection="1"/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0" borderId="0" xfId="0" applyFont="1" applyProtection="1"/>
    <xf numFmtId="0" fontId="0" fillId="0" borderId="12" xfId="0" applyBorder="1" applyProtection="1"/>
    <xf numFmtId="0" fontId="0" fillId="0" borderId="13" xfId="0" applyBorder="1" applyProtection="1"/>
    <xf numFmtId="0" fontId="6" fillId="0" borderId="13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21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u val="double"/>
        <sz val="11"/>
        <color theme="0"/>
        <name val="Calibri Light"/>
        <family val="2"/>
        <scheme val="major"/>
      </font>
      <fill>
        <patternFill>
          <fgColor theme="0"/>
          <bgColor rgb="FF00206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SlicerStyleDark2 2" pivot="0" table="0" count="10">
      <tableStyleElement type="wholeTable" dxfId="25"/>
      <tableStyleElement type="headerRow" dxfId="2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Dashboard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539750</xdr:colOff>
      <xdr:row>35</xdr:row>
      <xdr:rowOff>57150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965F10F-4901-4DF2-9B34-4A86AA169955}"/>
            </a:ext>
          </a:extLst>
        </xdr:cNvPr>
        <xdr:cNvSpPr/>
      </xdr:nvSpPr>
      <xdr:spPr>
        <a:xfrm>
          <a:off x="0" y="0"/>
          <a:ext cx="15779750" cy="6724650"/>
        </a:xfrm>
        <a:prstGeom prst="rect">
          <a:avLst/>
        </a:prstGeom>
        <a:solidFill>
          <a:srgbClr val="00206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8</xdr:col>
      <xdr:colOff>495300</xdr:colOff>
      <xdr:row>0</xdr:row>
      <xdr:rowOff>161925</xdr:rowOff>
    </xdr:from>
    <xdr:to>
      <xdr:col>16</xdr:col>
      <xdr:colOff>66676</xdr:colOff>
      <xdr:row>8</xdr:row>
      <xdr:rowOff>88089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15988CB-96EE-49DE-888A-9498F753F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61925"/>
          <a:ext cx="4448176" cy="1450164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14</xdr:row>
      <xdr:rowOff>180975</xdr:rowOff>
    </xdr:from>
    <xdr:to>
      <xdr:col>21</xdr:col>
      <xdr:colOff>514350</xdr:colOff>
      <xdr:row>25</xdr:row>
      <xdr:rowOff>152400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E41E7DD-D4B8-44A4-B9E0-FAE87D27B6CA}"/>
            </a:ext>
          </a:extLst>
        </xdr:cNvPr>
        <xdr:cNvSpPr txBox="1"/>
      </xdr:nvSpPr>
      <xdr:spPr>
        <a:xfrm>
          <a:off x="1133475" y="2847975"/>
          <a:ext cx="12182475" cy="20669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/>
            <a:t>ESTA PLANILHA CONTÉM</a:t>
          </a:r>
          <a:r>
            <a:rPr lang="pt-BR" sz="2000" baseline="0"/>
            <a:t> DADOS COMO: QUANTIDADE APROXIMADA DE ALUNOS, QUANTIDADE ESTIMADA DE COMPUTADORES, ETEC MAIS PRÓXIMA E SE HÁ CURSOS PREVISTOS PARA A ETEC.</a:t>
          </a:r>
          <a:br>
            <a:rPr lang="pt-BR" sz="2000" baseline="0"/>
          </a:br>
          <a:r>
            <a:rPr lang="pt-BR" sz="2000" baseline="0"/>
            <a:t>PARA VISUALIZAR OS DADOS DA SUA UNIDADE CLIQUE NA SETA ACIMA E EM SEGUIDA CLIQUE NO NOME DA SUA ESCOLA NA LISTA QUE APARECERÁ À ESQUERDA </a:t>
          </a:r>
          <a:endParaRPr lang="pt-BR" sz="2000"/>
        </a:p>
      </xdr:txBody>
    </xdr:sp>
    <xdr:clientData/>
  </xdr:twoCellAnchor>
  <xdr:twoCellAnchor>
    <xdr:from>
      <xdr:col>18</xdr:col>
      <xdr:colOff>504825</xdr:colOff>
      <xdr:row>3</xdr:row>
      <xdr:rowOff>142876</xdr:rowOff>
    </xdr:from>
    <xdr:to>
      <xdr:col>21</xdr:col>
      <xdr:colOff>438150</xdr:colOff>
      <xdr:row>7</xdr:row>
      <xdr:rowOff>142876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C24F7-0BCB-42AA-A041-420411080B54}"/>
            </a:ext>
          </a:extLst>
        </xdr:cNvPr>
        <xdr:cNvSpPr/>
      </xdr:nvSpPr>
      <xdr:spPr>
        <a:xfrm>
          <a:off x="11477625" y="714376"/>
          <a:ext cx="1762125" cy="762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LISTA DE ESCOLAS</a:t>
          </a:r>
        </a:p>
      </xdr:txBody>
    </xdr:sp>
    <xdr:clientData/>
  </xdr:twoCellAnchor>
  <xdr:twoCellAnchor>
    <xdr:from>
      <xdr:col>5</xdr:col>
      <xdr:colOff>352425</xdr:colOff>
      <xdr:row>11</xdr:row>
      <xdr:rowOff>47625</xdr:rowOff>
    </xdr:from>
    <xdr:to>
      <xdr:col>17</xdr:col>
      <xdr:colOff>542925</xdr:colOff>
      <xdr:row>13</xdr:row>
      <xdr:rowOff>123825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93CE3C48-9892-4BD7-8558-7042A782EE2E}"/>
            </a:ext>
          </a:extLst>
        </xdr:cNvPr>
        <xdr:cNvSpPr txBox="1"/>
      </xdr:nvSpPr>
      <xdr:spPr>
        <a:xfrm>
          <a:off x="3400425" y="2143125"/>
          <a:ext cx="7505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solidFill>
                <a:schemeClr val="bg1"/>
              </a:solidFill>
            </a:rPr>
            <a:t>FICHA DE INFORMAÇÕES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22</xdr:col>
      <xdr:colOff>0</xdr:colOff>
      <xdr:row>4</xdr:row>
      <xdr:rowOff>21167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C658DA7-86FF-4F7A-B26C-B576C0EFBF63}"/>
            </a:ext>
          </a:extLst>
        </xdr:cNvPr>
        <xdr:cNvSpPr/>
      </xdr:nvSpPr>
      <xdr:spPr>
        <a:xfrm>
          <a:off x="0" y="1"/>
          <a:ext cx="15779750" cy="783166"/>
        </a:xfrm>
        <a:prstGeom prst="rect">
          <a:avLst/>
        </a:prstGeom>
        <a:solidFill>
          <a:srgbClr val="00206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148165</xdr:colOff>
      <xdr:row>6</xdr:row>
      <xdr:rowOff>94626</xdr:rowOff>
    </xdr:from>
    <xdr:to>
      <xdr:col>5</xdr:col>
      <xdr:colOff>472017</xdr:colOff>
      <xdr:row>27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omesc">
              <a:extLst>
                <a:ext uri="{FF2B5EF4-FFF2-40B4-BE49-F238E27FC236}">
                  <a16:creationId xmlns:a16="http://schemas.microsoft.com/office/drawing/2014/main" id="{028F3861-EB5C-4A78-AA1A-F9BC8334FF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s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165" y="1237626"/>
              <a:ext cx="3393019" cy="49430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15</xdr:col>
      <xdr:colOff>0</xdr:colOff>
      <xdr:row>8</xdr:row>
      <xdr:rowOff>179917</xdr:rowOff>
    </xdr:from>
    <xdr:to>
      <xdr:col>19</xdr:col>
      <xdr:colOff>21167</xdr:colOff>
      <xdr:row>11</xdr:row>
      <xdr:rowOff>5542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E343C258-DE2E-4623-BEC5-5AFF2AB5B06D}"/>
            </a:ext>
          </a:extLst>
        </xdr:cNvPr>
        <xdr:cNvSpPr txBox="1"/>
      </xdr:nvSpPr>
      <xdr:spPr>
        <a:xfrm>
          <a:off x="11461750" y="1852084"/>
          <a:ext cx="2497667" cy="397125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TOTAL DE TURMAS</a:t>
          </a:r>
          <a:endParaRPr lang="pt-BR" sz="1100"/>
        </a:p>
      </xdr:txBody>
    </xdr:sp>
    <xdr:clientData/>
  </xdr:twoCellAnchor>
  <xdr:twoCellAnchor>
    <xdr:from>
      <xdr:col>0</xdr:col>
      <xdr:colOff>128245</xdr:colOff>
      <xdr:row>4</xdr:row>
      <xdr:rowOff>38163</xdr:rowOff>
    </xdr:from>
    <xdr:to>
      <xdr:col>5</xdr:col>
      <xdr:colOff>137770</xdr:colOff>
      <xdr:row>6</xdr:row>
      <xdr:rowOff>57213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D0BDAF83-CCFE-479F-9067-3913C2222D84}"/>
            </a:ext>
          </a:extLst>
        </xdr:cNvPr>
        <xdr:cNvSpPr txBox="1"/>
      </xdr:nvSpPr>
      <xdr:spPr>
        <a:xfrm>
          <a:off x="128245" y="800163"/>
          <a:ext cx="3078692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 u="sng"/>
            <a:t>Selecione</a:t>
          </a:r>
          <a:r>
            <a:rPr lang="pt-BR" sz="1400" b="1" u="sng" baseline="0"/>
            <a:t> sua escola abaixo:</a:t>
          </a:r>
          <a:endParaRPr lang="pt-BR" sz="1400" b="1" u="sng"/>
        </a:p>
      </xdr:txBody>
    </xdr:sp>
    <xdr:clientData/>
  </xdr:twoCellAnchor>
  <xdr:twoCellAnchor>
    <xdr:from>
      <xdr:col>6</xdr:col>
      <xdr:colOff>603249</xdr:colOff>
      <xdr:row>9</xdr:row>
      <xdr:rowOff>10585</xdr:rowOff>
    </xdr:from>
    <xdr:to>
      <xdr:col>9</xdr:col>
      <xdr:colOff>21165</xdr:colOff>
      <xdr:row>11</xdr:row>
      <xdr:rowOff>1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9A351039-320E-448F-B23F-91C4B09216FD}"/>
            </a:ext>
          </a:extLst>
        </xdr:cNvPr>
        <xdr:cNvSpPr txBox="1"/>
      </xdr:nvSpPr>
      <xdr:spPr>
        <a:xfrm>
          <a:off x="4286249" y="1873252"/>
          <a:ext cx="2296583" cy="370416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PREVISÃO DE TURMAS - MANHÃ</a:t>
          </a:r>
          <a:endParaRPr lang="pt-BR" sz="1100"/>
        </a:p>
      </xdr:txBody>
    </xdr:sp>
    <xdr:clientData/>
  </xdr:twoCellAnchor>
  <xdr:twoCellAnchor>
    <xdr:from>
      <xdr:col>9</xdr:col>
      <xdr:colOff>613832</xdr:colOff>
      <xdr:row>8</xdr:row>
      <xdr:rowOff>179917</xdr:rowOff>
    </xdr:from>
    <xdr:to>
      <xdr:col>12</xdr:col>
      <xdr:colOff>10584</xdr:colOff>
      <xdr:row>11</xdr:row>
      <xdr:rowOff>0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B101ECC6-26A4-43EA-AF61-08F4C43687BE}"/>
            </a:ext>
          </a:extLst>
        </xdr:cNvPr>
        <xdr:cNvSpPr txBox="1"/>
      </xdr:nvSpPr>
      <xdr:spPr>
        <a:xfrm>
          <a:off x="7175499" y="1852084"/>
          <a:ext cx="2053168" cy="391583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PREVISÃO TURMAS - TARDE</a:t>
          </a:r>
          <a:endParaRPr lang="pt-BR" sz="1100"/>
        </a:p>
      </xdr:txBody>
    </xdr:sp>
    <xdr:clientData/>
  </xdr:twoCellAnchor>
  <xdr:twoCellAnchor>
    <xdr:from>
      <xdr:col>7</xdr:col>
      <xdr:colOff>10583</xdr:colOff>
      <xdr:row>13</xdr:row>
      <xdr:rowOff>31750</xdr:rowOff>
    </xdr:from>
    <xdr:to>
      <xdr:col>9</xdr:col>
      <xdr:colOff>21166</xdr:colOff>
      <xdr:row>15</xdr:row>
      <xdr:rowOff>27518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1E740FB5-07C5-423B-AD2C-726A98F156E2}"/>
            </a:ext>
          </a:extLst>
        </xdr:cNvPr>
        <xdr:cNvSpPr txBox="1"/>
      </xdr:nvSpPr>
      <xdr:spPr>
        <a:xfrm>
          <a:off x="4307416" y="2804583"/>
          <a:ext cx="2275417" cy="376768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COMPUTADORES</a:t>
          </a:r>
          <a:endParaRPr lang="pt-BR" sz="1100"/>
        </a:p>
      </xdr:txBody>
    </xdr:sp>
    <xdr:clientData/>
  </xdr:twoCellAnchor>
  <xdr:twoCellAnchor>
    <xdr:from>
      <xdr:col>9</xdr:col>
      <xdr:colOff>603250</xdr:colOff>
      <xdr:row>13</xdr:row>
      <xdr:rowOff>21166</xdr:rowOff>
    </xdr:from>
    <xdr:to>
      <xdr:col>12</xdr:col>
      <xdr:colOff>2</xdr:colOff>
      <xdr:row>15</xdr:row>
      <xdr:rowOff>13695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9506C975-CF13-4E26-AAAC-D87A05230735}"/>
            </a:ext>
          </a:extLst>
        </xdr:cNvPr>
        <xdr:cNvSpPr txBox="1"/>
      </xdr:nvSpPr>
      <xdr:spPr>
        <a:xfrm>
          <a:off x="7164917" y="2793999"/>
          <a:ext cx="2053168" cy="373529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CONEXÃO À INTERNET</a:t>
          </a:r>
          <a:endParaRPr lang="pt-BR" sz="1100"/>
        </a:p>
      </xdr:txBody>
    </xdr:sp>
    <xdr:clientData/>
  </xdr:twoCellAnchor>
  <xdr:twoCellAnchor>
    <xdr:from>
      <xdr:col>15</xdr:col>
      <xdr:colOff>0</xdr:colOff>
      <xdr:row>13</xdr:row>
      <xdr:rowOff>94939</xdr:rowOff>
    </xdr:from>
    <xdr:to>
      <xdr:col>19</xdr:col>
      <xdr:colOff>42333</xdr:colOff>
      <xdr:row>15</xdr:row>
      <xdr:rowOff>9214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8032375-A837-4037-9129-E2A3B4689B44}"/>
            </a:ext>
          </a:extLst>
        </xdr:cNvPr>
        <xdr:cNvSpPr txBox="1"/>
      </xdr:nvSpPr>
      <xdr:spPr>
        <a:xfrm>
          <a:off x="11461750" y="2867772"/>
          <a:ext cx="2518833" cy="295275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ALUNOS DA SUA ESCOLA</a:t>
          </a:r>
          <a:endParaRPr lang="pt-BR" sz="1100"/>
        </a:p>
      </xdr:txBody>
    </xdr:sp>
    <xdr:clientData/>
  </xdr:twoCellAnchor>
  <xdr:twoCellAnchor>
    <xdr:from>
      <xdr:col>7</xdr:col>
      <xdr:colOff>1</xdr:colOff>
      <xdr:row>20</xdr:row>
      <xdr:rowOff>193427</xdr:rowOff>
    </xdr:from>
    <xdr:to>
      <xdr:col>11</xdr:col>
      <xdr:colOff>10585</xdr:colOff>
      <xdr:row>22</xdr:row>
      <xdr:rowOff>1869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26E76D14-4EE2-40AC-AAE1-B53514CE2868}"/>
            </a:ext>
          </a:extLst>
        </xdr:cNvPr>
        <xdr:cNvSpPr txBox="1"/>
      </xdr:nvSpPr>
      <xdr:spPr>
        <a:xfrm>
          <a:off x="4296834" y="4447927"/>
          <a:ext cx="4233334" cy="295275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ETEC MAIS PRÓXIMA</a:t>
          </a:r>
          <a:endParaRPr lang="pt-BR" sz="1100"/>
        </a:p>
      </xdr:txBody>
    </xdr:sp>
    <xdr:clientData/>
  </xdr:twoCellAnchor>
  <xdr:twoCellAnchor>
    <xdr:from>
      <xdr:col>7</xdr:col>
      <xdr:colOff>10584</xdr:colOff>
      <xdr:row>24</xdr:row>
      <xdr:rowOff>111435</xdr:rowOff>
    </xdr:from>
    <xdr:to>
      <xdr:col>11</xdr:col>
      <xdr:colOff>10584</xdr:colOff>
      <xdr:row>26</xdr:row>
      <xdr:rowOff>31749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47D12829-4D6C-4CA1-8603-3E4B7EE96ACA}"/>
            </a:ext>
          </a:extLst>
        </xdr:cNvPr>
        <xdr:cNvSpPr txBox="1"/>
      </xdr:nvSpPr>
      <xdr:spPr>
        <a:xfrm>
          <a:off x="4307417" y="5350185"/>
          <a:ext cx="4222750" cy="407147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MATRÍCULAS DE ENSINO MÉDIO NO ENTORNO DA ETEC</a:t>
          </a:r>
          <a:endParaRPr lang="pt-BR" sz="1100"/>
        </a:p>
      </xdr:txBody>
    </xdr:sp>
    <xdr:clientData/>
  </xdr:twoCellAnchor>
  <xdr:twoCellAnchor>
    <xdr:from>
      <xdr:col>11</xdr:col>
      <xdr:colOff>687917</xdr:colOff>
      <xdr:row>18</xdr:row>
      <xdr:rowOff>90457</xdr:rowOff>
    </xdr:from>
    <xdr:to>
      <xdr:col>21</xdr:col>
      <xdr:colOff>1</xdr:colOff>
      <xdr:row>20</xdr:row>
      <xdr:rowOff>4732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5E7D414-5036-4EAF-B312-6CB04290C2F7}"/>
            </a:ext>
          </a:extLst>
        </xdr:cNvPr>
        <xdr:cNvSpPr txBox="1"/>
      </xdr:nvSpPr>
      <xdr:spPr>
        <a:xfrm>
          <a:off x="9207500" y="3974540"/>
          <a:ext cx="5958418" cy="295275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CURSOS PREVISTOS NA ETEC</a:t>
          </a:r>
          <a:endParaRPr lang="pt-BR" sz="1100"/>
        </a:p>
      </xdr:txBody>
    </xdr:sp>
    <xdr:clientData/>
  </xdr:twoCellAnchor>
  <xdr:twoCellAnchor>
    <xdr:from>
      <xdr:col>7</xdr:col>
      <xdr:colOff>1629835</xdr:colOff>
      <xdr:row>0</xdr:row>
      <xdr:rowOff>158750</xdr:rowOff>
    </xdr:from>
    <xdr:to>
      <xdr:col>19</xdr:col>
      <xdr:colOff>264585</xdr:colOff>
      <xdr:row>4</xdr:row>
      <xdr:rowOff>6350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9A198493-D6BF-4E58-A374-0CF9225F931B}"/>
            </a:ext>
          </a:extLst>
        </xdr:cNvPr>
        <xdr:cNvSpPr txBox="1"/>
      </xdr:nvSpPr>
      <xdr:spPr>
        <a:xfrm>
          <a:off x="5926668" y="158750"/>
          <a:ext cx="827616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3200" b="1" u="none">
              <a:solidFill>
                <a:schemeClr val="accent5">
                  <a:lumMod val="20000"/>
                  <a:lumOff val="80000"/>
                </a:schemeClr>
              </a:solidFill>
            </a:rPr>
            <a:t>DADOS DAS ESCOLAS ESTADUAIS</a:t>
          </a:r>
        </a:p>
      </xdr:txBody>
    </xdr:sp>
    <xdr:clientData/>
  </xdr:twoCellAnchor>
  <xdr:twoCellAnchor editAs="oneCell">
    <xdr:from>
      <xdr:col>0</xdr:col>
      <xdr:colOff>264584</xdr:colOff>
      <xdr:row>0</xdr:row>
      <xdr:rowOff>31750</xdr:rowOff>
    </xdr:from>
    <xdr:to>
      <xdr:col>4</xdr:col>
      <xdr:colOff>201085</xdr:colOff>
      <xdr:row>3</xdr:row>
      <xdr:rowOff>158750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370E63D-D47A-4E41-AC8F-43422E731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4" y="31750"/>
          <a:ext cx="2391834" cy="698500"/>
        </a:xfrm>
        <a:prstGeom prst="rect">
          <a:avLst/>
        </a:prstGeom>
      </xdr:spPr>
    </xdr:pic>
    <xdr:clientData/>
  </xdr:twoCellAnchor>
  <xdr:twoCellAnchor>
    <xdr:from>
      <xdr:col>5</xdr:col>
      <xdr:colOff>603250</xdr:colOff>
      <xdr:row>7</xdr:row>
      <xdr:rowOff>95250</xdr:rowOff>
    </xdr:from>
    <xdr:to>
      <xdr:col>7</xdr:col>
      <xdr:colOff>1481667</xdr:colOff>
      <xdr:row>8</xdr:row>
      <xdr:rowOff>179916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9464DD82-BB79-4BF2-8B79-853F02CA6248}"/>
            </a:ext>
          </a:extLst>
        </xdr:cNvPr>
        <xdr:cNvSpPr txBox="1"/>
      </xdr:nvSpPr>
      <xdr:spPr>
        <a:xfrm>
          <a:off x="3672417" y="1576917"/>
          <a:ext cx="2106083" cy="27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 u="none">
              <a:solidFill>
                <a:schemeClr val="dk1"/>
              </a:solidFill>
            </a:rPr>
            <a:t>DADOS</a:t>
          </a:r>
          <a:r>
            <a:rPr lang="pt-BR" sz="1400" b="1" u="none" baseline="0">
              <a:solidFill>
                <a:schemeClr val="dk1"/>
              </a:solidFill>
            </a:rPr>
            <a:t> DA SUA ESCOLA:</a:t>
          </a:r>
          <a:endParaRPr lang="pt-BR" sz="1400" b="1" u="none">
            <a:solidFill>
              <a:schemeClr val="dk1"/>
            </a:solidFill>
          </a:endParaRPr>
        </a:p>
      </xdr:txBody>
    </xdr:sp>
    <xdr:clientData/>
  </xdr:twoCellAnchor>
  <xdr:twoCellAnchor>
    <xdr:from>
      <xdr:col>6</xdr:col>
      <xdr:colOff>67734</xdr:colOff>
      <xdr:row>18</xdr:row>
      <xdr:rowOff>152399</xdr:rowOff>
    </xdr:from>
    <xdr:to>
      <xdr:col>7</xdr:col>
      <xdr:colOff>1559984</xdr:colOff>
      <xdr:row>20</xdr:row>
      <xdr:rowOff>99483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F278481B-80F0-44D0-8153-CAC308292256}"/>
            </a:ext>
          </a:extLst>
        </xdr:cNvPr>
        <xdr:cNvSpPr txBox="1"/>
      </xdr:nvSpPr>
      <xdr:spPr>
        <a:xfrm>
          <a:off x="3750734" y="4025899"/>
          <a:ext cx="2106083" cy="328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 u="none">
              <a:solidFill>
                <a:schemeClr val="dk1"/>
              </a:solidFill>
            </a:rPr>
            <a:t>DADOS</a:t>
          </a:r>
          <a:r>
            <a:rPr lang="pt-BR" sz="1400" b="1" u="none" baseline="0">
              <a:solidFill>
                <a:schemeClr val="dk1"/>
              </a:solidFill>
            </a:rPr>
            <a:t> DA ETEC:</a:t>
          </a:r>
          <a:endParaRPr lang="pt-BR" sz="1400" b="1" u="none">
            <a:solidFill>
              <a:schemeClr val="dk1"/>
            </a:solidFill>
          </a:endParaRPr>
        </a:p>
      </xdr:txBody>
    </xdr:sp>
    <xdr:clientData/>
  </xdr:twoCellAnchor>
  <xdr:twoCellAnchor>
    <xdr:from>
      <xdr:col>9</xdr:col>
      <xdr:colOff>603250</xdr:colOff>
      <xdr:row>4</xdr:row>
      <xdr:rowOff>95251</xdr:rowOff>
    </xdr:from>
    <xdr:to>
      <xdr:col>14</xdr:col>
      <xdr:colOff>21166</xdr:colOff>
      <xdr:row>6</xdr:row>
      <xdr:rowOff>57152</xdr:rowOff>
    </xdr:to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A1BB0A1-0337-49DF-AD5A-1A1C1F917D18}"/>
            </a:ext>
          </a:extLst>
        </xdr:cNvPr>
        <xdr:cNvSpPr txBox="1"/>
      </xdr:nvSpPr>
      <xdr:spPr>
        <a:xfrm>
          <a:off x="7164917" y="857251"/>
          <a:ext cx="3301999" cy="342901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aseline="0"/>
            <a:t>MUNICÍPIO</a:t>
          </a:r>
          <a:endParaRPr lang="pt-BR" sz="1100"/>
        </a:p>
      </xdr:txBody>
    </xdr:sp>
    <xdr:clientData/>
  </xdr:twoCellAnchor>
  <xdr:twoCellAnchor>
    <xdr:from>
      <xdr:col>5</xdr:col>
      <xdr:colOff>444500</xdr:colOff>
      <xdr:row>17</xdr:row>
      <xdr:rowOff>31750</xdr:rowOff>
    </xdr:from>
    <xdr:to>
      <xdr:col>22</xdr:col>
      <xdr:colOff>0</xdr:colOff>
      <xdr:row>17</xdr:row>
      <xdr:rowOff>84667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ED04AB22-28BA-410E-9E13-BCB2B076098D}"/>
            </a:ext>
          </a:extLst>
        </xdr:cNvPr>
        <xdr:cNvCxnSpPr/>
      </xdr:nvCxnSpPr>
      <xdr:spPr>
        <a:xfrm flipV="1">
          <a:off x="3513667" y="3714750"/>
          <a:ext cx="12266083" cy="52917"/>
        </a:xfrm>
        <a:prstGeom prst="line">
          <a:avLst/>
        </a:prstGeom>
        <a:ln w="28575">
          <a:solidFill>
            <a:schemeClr val="accent6">
              <a:lumMod val="75000"/>
            </a:schemeClr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529167</xdr:colOff>
      <xdr:row>0</xdr:row>
      <xdr:rowOff>63501</xdr:rowOff>
    </xdr:from>
    <xdr:to>
      <xdr:col>19</xdr:col>
      <xdr:colOff>592667</xdr:colOff>
      <xdr:row>3</xdr:row>
      <xdr:rowOff>95251</xdr:rowOff>
    </xdr:to>
    <xdr:sp macro="" textlink="">
      <xdr:nvSpPr>
        <xdr:cNvPr id="7" name="Seta: para a Esquerd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78EC1-FDD4-4FB4-B81B-BBB17FC5A8BB}"/>
            </a:ext>
          </a:extLst>
        </xdr:cNvPr>
        <xdr:cNvSpPr/>
      </xdr:nvSpPr>
      <xdr:spPr>
        <a:xfrm>
          <a:off x="13239750" y="63501"/>
          <a:ext cx="1291167" cy="603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VOLTAR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599.715985185183" createdVersion="6" refreshedVersion="6" minRefreshableVersion="3" recordCount="289">
  <cacheSource type="worksheet">
    <worksheetSource name="Tabela13"/>
  </cacheSource>
  <cacheFields count="29">
    <cacheField name="De" numFmtId="0">
      <sharedItems containsBlank="1"/>
    </cacheField>
    <cacheField name="Distr" numFmtId="0">
      <sharedItems containsBlank="1"/>
    </cacheField>
    <cacheField name="Mun" numFmtId="0">
      <sharedItems containsBlank="1" count="91">
        <s v="SANTA BARBARA D'OESTE"/>
        <s v="ARARAQUARA"/>
        <s v="AVARE"/>
        <s v="TAQUARITUBA"/>
        <s v="OLIMPIA"/>
        <s v="SAO MANUEL"/>
        <s v="FRANCISCO MORATO"/>
        <s v="MAIRIPORA"/>
        <s v="CAMPINAS"/>
        <s v="CARAPICUIBA"/>
        <s v="COTIA"/>
        <s v="CATANDUVA"/>
        <s v="SAO PAULO"/>
        <s v="FERNANDOPOLIS"/>
        <s v="GUARATINGUETA"/>
        <s v="LORENA"/>
        <s v="TATUI"/>
        <s v="ITAQUAQUECETUBA"/>
        <s v="POA"/>
        <s v="ARUJA"/>
        <s v="JACAREI"/>
        <s v="SANTA ISABEL"/>
        <s v="JAU"/>
        <s v="CAMPO LIMPO PAULISTA"/>
        <s v="ITATIBA"/>
        <s v="LIMEIRA"/>
        <s v="RIO CLARO"/>
        <s v="MARILIA"/>
        <s v="RIBEIRAO PIRES"/>
        <s v="MOGI DAS CRUZES"/>
        <s v="MOGI GUACU"/>
        <s v="PINDAMONHANGABA"/>
        <s v="PIRACICABA"/>
        <s v="ARARAS"/>
        <s v="LEME"/>
        <s v="PORTO FERREIRA"/>
        <s v="RIBEIRAO PRETO"/>
        <s v="PRESIDENTE VENCESLAU"/>
        <s v="GUARUJA"/>
        <s v="SANTOS"/>
        <s v="SAO CARLOS"/>
        <s v="ITANHAEM"/>
        <s v="SOROCABA"/>
        <s v="FERRAZ DE VASCONCELOS"/>
        <s v="TABOAO DA SERRA"/>
        <s v="CACAPAVA"/>
        <s v="TAUBATE"/>
        <s v="TUPA"/>
        <s v="VOTUPORANGA"/>
        <m/>
        <s v="ANDRADINA"/>
        <s v="ILHA SOLTEIRA"/>
        <s v="MIRANDOPOLIS"/>
        <s v="PEREIRA BARRETO"/>
        <s v="ARACATUBA"/>
        <s v="PENAPOLIS"/>
        <s v="VALPARAISO"/>
        <s v="BARRETOS"/>
        <s v="BAURU"/>
        <s v="LENCOIS PAULISTA"/>
        <s v="PEDERNEIRAS"/>
        <s v="LINS"/>
        <s v="TAQUARITINGA"/>
        <s v="CAPAO BONITO"/>
        <s v="ITAPEVA"/>
        <s v="BASTOS"/>
        <s v="CUBATAO"/>
        <s v="SAO VICENTE"/>
        <s v="GUARULHOS"/>
        <s v="MAUA"/>
        <s v="SANTO ANDRE"/>
        <s v="SAO BERNARDO DO CAMPO"/>
        <s v="SAO CAETANO DO SUL"/>
        <s v="SUZANO"/>
        <s v="JUNDIAI"/>
        <s v="COSMOPOLIS"/>
        <s v="SUMARE"/>
        <s v="VALINHOS"/>
        <s v="ESPIRITO SANTO DO PINHAL"/>
        <s v="MOCOCA"/>
        <s v="DRACENA"/>
        <s v="JUNQUEIROPOLIS"/>
        <s v="JABOTICABAL"/>
        <s v="SERTAOZINHO"/>
        <s v="MIRASSOL"/>
        <s v="SAO JOSE DOS CAMPOS"/>
        <s v="BOTUCATU"/>
        <s v="CAPELA DO ALTO"/>
        <s v="IBIUNA"/>
        <s v="ITU"/>
        <s v="VOTORANTIM"/>
      </sharedItems>
    </cacheField>
    <cacheField name="Cod_esc" numFmtId="0">
      <sharedItems containsString="0" containsBlank="1" containsNumber="1" containsInteger="1" minValue="97" maxValue="925433" count="310">
        <n v="47016"/>
        <n v="21957"/>
        <n v="21994"/>
        <n v="22160"/>
        <n v="47405"/>
        <n v="14588"/>
        <n v="14679"/>
        <n v="14461"/>
        <n v="900424"/>
        <n v="910119"/>
        <n v="14540"/>
        <n v="28034"/>
        <n v="28071"/>
        <n v="28061"/>
        <n v="28046"/>
        <n v="14771"/>
        <n v="923114"/>
        <n v="902652"/>
        <n v="908423"/>
        <n v="5745"/>
        <n v="18284"/>
        <n v="18200"/>
        <n v="18314"/>
        <n v="18235"/>
        <n v="18120"/>
        <n v="9763"/>
        <n v="9659"/>
        <n v="35439"/>
        <n v="38568"/>
        <n v="9751"/>
        <n v="10595"/>
        <n v="910582"/>
        <n v="10558"/>
        <n v="48124"/>
        <n v="10561"/>
        <n v="26657"/>
        <n v="26761"/>
        <n v="26554"/>
        <n v="26682"/>
        <n v="760"/>
        <n v="1659"/>
        <n v="1454"/>
        <n v="929"/>
        <n v="3451"/>
        <n v="723"/>
        <n v="1570"/>
        <n v="1521"/>
        <n v="3682"/>
        <n v="3839"/>
        <n v="4030"/>
        <n v="904173"/>
        <n v="925433"/>
        <n v="908400"/>
        <n v="4479"/>
        <n v="4777"/>
        <n v="4339"/>
        <n v="4480"/>
        <n v="4327"/>
        <n v="1824"/>
        <n v="4431"/>
        <n v="4297"/>
        <n v="1569"/>
        <n v="4522"/>
        <n v="3724"/>
        <n v="43023"/>
        <n v="47570"/>
        <n v="26980"/>
        <n v="45378"/>
        <n v="12920"/>
        <n v="12661"/>
        <n v="13109"/>
        <n v="12944"/>
        <n v="16494"/>
        <n v="16676"/>
        <n v="923035"/>
        <n v="905343"/>
        <n v="912300"/>
        <n v="912293"/>
        <n v="36353"/>
        <n v="923709"/>
        <n v="923722"/>
        <n v="7006"/>
        <n v="48896"/>
        <n v="7316"/>
        <n v="41154"/>
        <n v="7298"/>
        <n v="923205"/>
        <n v="6403"/>
        <n v="921051"/>
        <n v="6415"/>
        <n v="6385"/>
        <n v="13687"/>
        <n v="13705"/>
        <n v="13821"/>
        <n v="45433"/>
        <n v="920332"/>
        <n v="6567"/>
        <n v="6543"/>
        <n v="901878"/>
        <n v="6555"/>
        <n v="25835"/>
        <n v="909300"/>
        <n v="25847"/>
        <n v="19896"/>
        <n v="19604"/>
        <n v="19677"/>
        <n v="2525"/>
        <n v="2586"/>
        <n v="2461"/>
        <n v="3220"/>
        <n v="2513"/>
        <n v="902573"/>
        <n v="911008"/>
        <n v="3232"/>
        <n v="2689"/>
        <n v="902639"/>
        <n v="44295"/>
        <n v="924647"/>
        <n v="922894"/>
        <n v="909105"/>
        <n v="2471"/>
        <n v="2239"/>
        <n v="2057"/>
        <n v="1442"/>
        <n v="2252"/>
        <n v="2136"/>
        <n v="2173"/>
        <n v="838"/>
        <n v="1375"/>
        <n v="747"/>
        <n v="1961"/>
        <n v="2264"/>
        <n v="2148"/>
        <n v="1600"/>
        <n v="2318"/>
        <n v="20151"/>
        <n v="909567"/>
        <n v="21702"/>
        <n v="21611"/>
        <n v="21726"/>
        <n v="21738"/>
        <n v="33561"/>
        <n v="33856"/>
        <n v="43655"/>
        <n v="48948"/>
        <n v="7961"/>
        <n v="7948"/>
        <n v="7882"/>
        <n v="7638"/>
        <n v="6920"/>
        <n v="20291"/>
        <n v="920757"/>
        <n v="39202"/>
        <n v="924738"/>
        <n v="37709"/>
        <n v="255"/>
        <n v="463061"/>
        <n v="97"/>
        <n v="905"/>
        <n v="875"/>
        <n v="735"/>
        <n v="13390"/>
        <n v="13195"/>
        <n v="908046"/>
        <n v="20977"/>
        <n v="20965"/>
        <n v="20059"/>
        <n v="20035"/>
        <n v="70269"/>
        <n v="924660"/>
        <n v="21428"/>
        <n v="21325"/>
        <n v="23978"/>
        <n v="23826"/>
        <n v="24090"/>
        <n v="24168"/>
        <n v="24028"/>
        <n v="32189"/>
        <n v="49141"/>
        <n v="11757"/>
        <n v="46164"/>
        <n v="900795"/>
        <n v="24485"/>
        <n v="12038"/>
        <n v="37254"/>
        <n v="907935"/>
        <n v="16433"/>
        <n v="16251"/>
        <n v="16214"/>
        <n v="16160"/>
        <n v="16412"/>
        <n v="922742"/>
        <n v="16159"/>
        <n v="5400"/>
        <n v="41038"/>
        <n v="904879"/>
        <n v="191224"/>
        <n v="41786"/>
        <n v="191917"/>
        <n v="5265"/>
        <n v="461295"/>
        <n v="37473"/>
        <n v="5356"/>
        <n v="7195"/>
        <n v="7213"/>
        <n v="7262"/>
        <n v="7237"/>
        <n v="908927"/>
        <n v="10194"/>
        <n v="10259"/>
        <n v="40769"/>
        <n v="902494"/>
        <n v="10352"/>
        <n v="14084"/>
        <n v="42341"/>
        <n v="45482"/>
        <n v="43916"/>
        <n v="901600"/>
        <n v="14023"/>
        <n v="34587"/>
        <n v="34575"/>
        <n v="29117"/>
        <m/>
        <n v="922365"/>
        <n v="36195"/>
        <n v="29336"/>
        <n v="30764"/>
        <n v="29798"/>
        <n v="29804"/>
        <n v="30442"/>
        <n v="29981"/>
        <n v="22469"/>
        <n v="25598"/>
        <n v="25537"/>
        <n v="25896"/>
        <n v="25665"/>
        <n v="26116"/>
        <n v="24880"/>
        <n v="585804"/>
        <n v="15222"/>
        <n v="15404"/>
        <n v="34666"/>
        <n v="11435"/>
        <n v="46760"/>
        <n v="12142"/>
        <n v="6048"/>
        <n v="38453"/>
        <n v="8679"/>
        <n v="8576"/>
        <n v="8874"/>
        <n v="9337"/>
        <n v="9350"/>
        <n v="3657"/>
        <n v="4340"/>
        <n v="1740"/>
        <n v="4790"/>
        <n v="2562"/>
        <n v="1259"/>
        <n v="1296"/>
        <n v="284361"/>
        <n v="19537"/>
        <n v="19446"/>
        <n v="18247"/>
        <n v="18788"/>
        <n v="45676"/>
        <n v="47272"/>
        <n v="17267"/>
        <n v="920630"/>
        <n v="20837"/>
        <n v="40435"/>
        <n v="20357"/>
        <n v="19197"/>
        <n v="911173"/>
        <n v="31525"/>
        <n v="23565"/>
        <n v="23917"/>
        <n v="23607"/>
        <n v="28812"/>
        <n v="13560"/>
        <n v="920459"/>
        <n v="905100"/>
        <n v="901520"/>
        <n v="14825"/>
        <n v="16913"/>
        <n v="15982"/>
        <n v="15748"/>
        <n v="16093"/>
        <n v="16937"/>
        <n v="19914" u="1"/>
        <n v="5472" u="1"/>
        <n v="34617" u="1"/>
        <n v="36341" u="1"/>
        <n v="1466" u="1"/>
        <n v="12002" u="1"/>
        <n v="2008" u="1"/>
        <n v="14497" u="1"/>
        <n v="20825" u="1"/>
        <n v="24557" u="1"/>
        <n v="26839" u="1"/>
        <n v="16275" u="1"/>
        <n v="33753" u="1"/>
        <n v="21520" u="1"/>
        <n v="24512" u="1"/>
        <n v="673" u="1"/>
        <n v="21854" u="1"/>
        <n v="24430" u="1"/>
        <n v="25616" u="1"/>
        <n v="25636" u="1"/>
        <n v="16639" u="1"/>
        <n v="906748" u="1"/>
      </sharedItems>
    </cacheField>
    <cacheField name="Nomesc" numFmtId="0">
      <sharedItems containsBlank="1" count="310">
        <s v="ALCHESTE DE GODOY ANDIA PROFA"/>
        <s v="AUGUSTO DA SILVA CESAR PROF"/>
        <s v="DORIVAL ALVES"/>
        <s v="JOAO BATISTA DE OLIVEIRA"/>
        <s v="LYSANIAS DE OLIVEIRA CAMPOS PROF"/>
        <s v="JOAO TEIXEIRA DE ARAUJO PROFESSOR"/>
        <s v="MATILDE VIEIRA"/>
        <s v="PAULO ARAUJO NOVAES DOUTOR"/>
        <s v="DIMAS MOZART E SILVA PROFESSOR"/>
        <s v="GUIDO DIAS DE ALMEIDA PROFESSOR"/>
        <s v="JOSE PENNA"/>
        <s v="ANITA COSTA DONA"/>
        <s v="ANTONIO AUGUSTO REIS NEVES DOUTOR"/>
        <s v="MARIA UBALDINA DE BARROS FURQUIM PROFESSORA"/>
        <s v="WILQUEM MANOEL NEVES DOUTOR"/>
        <s v="MANUEL JOSE CHAVES DR"/>
        <s v="JARDIM DAS ROSAS"/>
        <s v="BAIRRO JUNDIAIZINHO"/>
        <s v="CARLOS AUGUSTO DE PADUA FLEURY PROF"/>
        <s v="PIETRO PETRI"/>
        <s v="ADALBERTO NASCIMENTO"/>
        <s v="ANA RITA GODINHO POUSA PROFESSORA"/>
        <s v="ANIBAL DE FREITAS PROFESSOR"/>
        <s v="JOAO LOURENCO RODRIGUES PROFESSOR"/>
        <s v="LUIS GONZAGA DE MOURA MONSENHOR"/>
        <s v="AMOS MEUCCI"/>
        <s v="BENEDITO DE LIMA TUCUNDUVA DOUTOR"/>
        <s v="MANOEL DA CONCEICAO SANTOS PROFESSOR"/>
        <s v="ODETTE ALGODOAL LANZARA PROFESSORA"/>
        <s v="TOUFIC JOULIAN"/>
        <s v="BATISTA CEPELOS"/>
        <s v="CONCEICAO DA COSTA NEVES DEPUTADA"/>
        <s v="IDOMINEU ANTUNES CALDEIRA"/>
        <s v="REPUBLICA DO PERU"/>
        <s v="ZACARIAS ANTONIO DA SILVA"/>
        <s v="ALFREDO MINERVINO"/>
        <s v="DINORAH SILVEIRA BORGES PROFESSORA"/>
        <s v="JOAQUIM ALVES FIGUEIREDO"/>
        <s v="NICOLA MASTROCOLA"/>
        <s v="AFRANIO PEIXOTO"/>
        <s v="ANCHIETA PADRE"/>
        <s v="ANTONIO FIRMINO DE PROENCA PROF"/>
        <s v="ANTONIO VIEIRA PADRE"/>
        <s v="JOAO KOPKE"/>
        <s v="OCTAVIO MENDES DOUTOR"/>
        <s v="ORESTES GUIMARAES"/>
        <s v="PAULO LUIG FREI"/>
        <s v="FERNAO DIAS PAES"/>
        <s v="GODOFREDO FURTADO"/>
        <s v="GUIOMAR ROCHA RINALDI PROFESSORA"/>
        <s v="JOAO XXIII"/>
        <s v="ODAIR MARTINIANO DA SILVA MANDELA"/>
        <s v="OSWALDO WALDER PROFESSOR"/>
        <s v="ALEXANDRE DE GUSMAO"/>
        <s v="ANTONIO ALCANTARA MACHADO"/>
        <s v="ATALIBA DE OLIVEIRA PROFESSOR"/>
        <s v="EURYDICE ZERBINI PROFESSORA"/>
        <s v="ITAUNA VISCONDE DE"/>
        <s v="JOSE HEITOR CARUSI PROFESSOR"/>
        <s v="MANUELA LACERDA VERGUEIRO"/>
        <s v="MURTINHO NOBRE DOUTOR"/>
        <s v="OSWALDO CRUZ"/>
        <s v="RAUL CARDOSO DE ALMEIDA PROFESSOR"/>
        <s v="ROLDAO LOPES DE BARROS PROFESSOR"/>
        <s v="ARMELINDO FERRARI"/>
        <s v="FERNANDO BARBOSA LIMA"/>
        <s v="LIBERO DE ALMEIDA SILVARES"/>
        <s v="DINAH MOTTA RUNHA PROFA"/>
        <s v="FRANCISCO AUGUSTO DA COSTA BRAGA PROF"/>
        <s v="RODRIGUES ALVES CONSELHEIRO"/>
        <s v="ARNOLFO AZEVEDO"/>
        <s v="GABRIEL PRESTES"/>
        <s v="ALTINA MAYNARDES ARAUJO PROFA"/>
        <s v="ARY DE ALMEIDA SINISGALLI PROF"/>
        <s v="DEOCLES VIEIRA DE CAMARGO PROF"/>
        <s v="SEMIRAMIS TURELLI AZEVEDO PROFA"/>
        <s v="JOSE OLYMPIO PEREIRA FILHO"/>
        <s v="NEMESIO CANDIDO GOMES"/>
        <s v="VALTER DA SILVA COSTA VEREADOR"/>
        <s v="VILA ARIZONA I"/>
        <s v="VILA ERCILIA ALGARVE"/>
        <s v="BERTHA CORREA E CASTRO DA ROCHA"/>
        <s v="IVONE DA SILVA DE OLIVEIRA PROFESSORA"/>
        <s v="MARGARIDA DE CAMILLIS"/>
        <s v="SILVIA GAMA BALABEN PROFESSORA"/>
        <s v="SIMON SWITZAR PADRE"/>
        <s v="EDIR PAULINO ALBUQUERQUE PROFA"/>
        <s v="ESLI GARCIA DINIZ PROF"/>
        <s v="MARIA ISABEL NEVES BASTOS PROFA"/>
        <s v="RENE DE OLIVEIRA BARBOSA DR"/>
        <s v="WASHINGTON LUIZ PEREIRA DE SOUZA DR"/>
        <s v="FRANCISCO GOMES DA SILVA PRADO DR"/>
        <s v="HERMINIA SILVA DE MESQUITA PROFA"/>
        <s v="JOAO FELICIANO"/>
        <s v="MARIA HELENA DENIS FIGUEIREDO PROFA"/>
        <s v="BRASILISIA MACHADO LOBO PROFA"/>
        <s v="GABRIELA FREIRE LOBO PROFA"/>
        <s v="LAURENTINA LORENA CORREA DA SILVA PROFA"/>
        <s v="MARIA DAS GRACAS SALES DE OLIVEIRA PROFA"/>
        <s v="MARIA SANTOS BAIRAO PROFA"/>
        <s v="DOMINGOS DE MAGALHAES DOUTOR"/>
        <s v="JOSE NICOLAU PIRAGINE PROFESSOR"/>
        <s v="LOPES RODRIGUES DOUTOR"/>
        <s v="ELZA FACCA MARTINS BONILHA PROFESSORA"/>
        <s v="IVONY DE CAMARGO SALLES PROFESSORA"/>
        <s v="MANUEL EUCLIDES DE BRITO"/>
        <s v="ANTAO PADRE"/>
        <s v="BARAO DE RAMALHO"/>
        <s v="JOAO MARIA OGNO OSB DOM"/>
        <s v="MILTON CRUZEIRO PROFESSOR"/>
        <s v="NOSSA SENHORA DA PENHA"/>
        <s v="PAULO ROBERTO FAGGIONI PROFESSOR"/>
        <s v="URBANO DE OLIVEIRA PINTO REV"/>
        <s v="ADELINO JOSE DA SILVA D AZEVEDO PROF"/>
        <s v="EXERCITO BRASILEIRO"/>
        <s v="JOAO CAMARGO PROF"/>
        <s v="ORESTES ROSOLIA PROF"/>
        <s v="REPUBLICA DA NICARAGUA"/>
        <s v="SAPOPEMBA"/>
        <s v="VALDIR FERNANDES PINTO PROF"/>
        <s v="ZALINA ROLIM DONA"/>
        <s v="ALMERINDA RODRIGUES MELLO PROFESSORA"/>
        <s v="AMELIA DE ARAUJO DONA"/>
        <s v="ANDRE XAVIER GALLICHO PROFESSOR"/>
        <s v="ASCENDINO REIS PROFESSOR"/>
        <s v="CARAMURU"/>
        <s v="JOAO BORGES PROFESSOR"/>
        <s v="JOAO VIEIRA DE ALMEIDA"/>
        <s v="LOUREIRO JUNIOR PROFESSOR"/>
        <s v="MARIA MONTESSORI"/>
        <s v="NORBERTO MAYER FILHO DEPUTADO"/>
        <s v="OSWALDO CATALANO"/>
        <s v="PAULO NOVAES DE CARVALHO PROFESSOR"/>
        <s v="PLINIO BARRETO"/>
        <s v="SANTOS AMARO DA CRUZ PROFESSOR"/>
        <s v="ELY DE ALMEIDA CAMPOS PROFESSOR"/>
        <s v="HELOISA LEMENHE MARASCA PROFESSORA"/>
        <s v="JOAO BATISTA LEME PROFESSOR"/>
        <s v="JOAQUIM RIBEIRO"/>
        <s v="MICHEL ANTONIO ALEM PROFESSOR"/>
        <s v="ODILON CORREA PROFESSOR"/>
        <s v="ANTONIO DE BAPTISTA PROF"/>
        <s v="BALTAZAR DE GODOY MOREIRA PROF"/>
        <s v="ORACINA CORREA DE MORAES RODINE PROFA"/>
        <s v="ANNA LACIVITTA AMARAL DONA"/>
        <s v="FELICIO LAURITO DOUTOR"/>
        <s v="JOSE GASPAR DOM"/>
        <s v="LEICO AKAISHI PROFESSORA"/>
        <s v="RUTH NEVES SANT ANNA PROFESSORA"/>
        <s v="WASHINGTON LUIZ DOUTOR"/>
        <s v="BENEDITA NAIR XAVIER VEDOVELLO PROFA"/>
        <s v="THEREZINHA APPARECIDA VILLANI DE CAMARGO PROFA"/>
        <s v="ZENAIDE FRANCO DE FARIA MELLO PROFA"/>
        <s v="ANILZA PIOLI PROFESSORA"/>
        <s v="CARLOS FREDERICO WERNECK LACERDA JORNALISTA"/>
        <s v="CLODOMIRO CARNEIRO"/>
        <s v="ILHA DA JUVENTUDE"/>
        <s v="RENATO DE ARRUDA PENTEADO PROFESSOR"/>
        <s v="CARLOS DE LAET PROF"/>
        <s v="CASTRO ALVES"/>
        <s v="PAUL HUGON PROF"/>
        <s v="ALFREDO PUJOL DOUTOR"/>
        <s v="JOAO MARTINS DE ALMEIDA PROFESSOR"/>
        <s v="JOSE WADIE MILAD PROFESSOR"/>
        <s v="ALFREDO CARDOSO DOUTOR"/>
        <s v="RIO BRANCO BARAO DO"/>
        <s v="FRANCISCO GRAZIANO"/>
        <s v="VICENTE FERREIRA DOS SANTOS PROFESSOR"/>
        <s v="ANTONIO LUIZ DE MORAES PROFESSOR"/>
        <s v="PEDRO CELESTINO TONOLLI PROFESSOR"/>
        <s v="WALDEMAR FERREIRA PROFESSOR"/>
        <s v="WASHINGTON LUIZ"/>
        <s v="ALBERTO JOSE GONCALVES DOM"/>
        <s v="BARROS CONEGO "/>
        <s v="CID DE OLIVEIRA LEITE PROFESSOR"/>
        <s v="DR THOMAZ ALBERTO WHATELY"/>
        <s v="GUIMARAES JUNIOR DOUTOR"/>
        <s v="ANTONIO MARINHO DE CARVALHO FILHO"/>
        <s v="TANCREDO NEVES PRESIDENTE"/>
        <s v="LUIZA MACUCO DONA"/>
        <s v="OLGA CURY"/>
        <s v="JOAO JORGE MARMORATO PROFESSOR"/>
        <s v="JOSE JULIANO NETO PROFESSOR"/>
        <s v="JON TEODORESCO PROFESSOR"/>
        <s v="JOSE CARLOS BRAGA DE SOUZA DOUTOR"/>
        <s v="MILTON MARTINS POITENA"/>
        <s v="ANTONIO PADILHA"/>
        <s v="ARTHUR CYRILLO FREIRE DOUTOR"/>
        <s v="HUMBERTO DE CAMPOS"/>
        <s v="JULIO PRESTES DE ALBUQUERQUE DOUTOR"/>
        <s v="LUIZ NOGUEIRA MARTINS SENADOR"/>
        <s v="ROBERTO PASCHOALICK PROFESSOR"/>
        <s v="VERGUEIRO SENADOR"/>
        <s v="ALFREDO VIANELLO GREGORIO COMENDADOR"/>
        <s v="ANTONIO MANOEL ALVES DE LIMA"/>
        <s v="GIL VICENTE"/>
        <s v="JARDIM CAPELA IV"/>
        <s v="JOSEPHINA CINTRA DAMIAO PROFESSORA"/>
        <s v="MARILSA GARBOSSA FRANCISCO PROFESSORA"/>
        <s v="ORLANDO MENDES DE MORAES PROFESSOR"/>
        <s v="RAIMUNDO SERAFIM DE LIMA INSPETOR"/>
        <s v="SAMUEL MORSE PROFESSOR"/>
        <s v="DUARTE LEOPOLDO E SILVA DOM"/>
        <s v="CARLINDO REIS"/>
        <s v="EDIR DO COUTO ROSA PROFESSOR"/>
        <s v="IGNES CORREA ALLEN PROFESSORA"/>
        <s v="LANDIA SANTOS BATISTA PROFESSORA"/>
        <s v="OLZANETTI GOMES PROFESSOR"/>
        <s v="ALIPIO DE OLIVEIRA E SILVA PROFESSOR"/>
        <s v="ANTONIO INACIO MACIEL"/>
        <s v="DOMINGOS MIGNONI"/>
        <s v="JOSE ROBERTO PACHECO"/>
        <s v="WANDYCK FREITAS JORNALISTA"/>
        <s v="JOAO GONCALVES BARBOSA PROFESSOR"/>
        <s v="ROQUE PASSARELLI PROFESSOR"/>
        <s v="RUTH SA PROFESSORA"/>
        <s v="AMACIO MAZZAROPI"/>
        <s v="GENTIL DE CAMARGO PROFESSOR"/>
        <s v="JOAO ALVES MONSENHOR"/>
        <s v="JOAQUIM ABARCA"/>
        <s v="LELIO TOLEDO PIZA E ALMEIDA DOUTOR"/>
        <s v="ESMERALDA SANCHES DA ROCHA PROFA"/>
        <m/>
        <s v="ALICE MARQUES DA SILVA ROCHA"/>
        <s v="URUBUPUNGA"/>
        <s v="NOEMIA DIAS PEROTTI DONA"/>
        <s v="FRANCISCO SCHMIDT CEL"/>
        <s v="MANOEL BENTO DA CRUZ"/>
        <s v="VITOR ANTONIO TRINDADE PROF"/>
        <s v="ADELINO PETERS"/>
        <s v="VICENTE BARBOSA"/>
        <s v="ANTONIO OLYMPIO DOUTOR"/>
        <s v="CHRISTINO CABRAL PROF"/>
        <s v="ERNESTO MONTE"/>
        <s v="VIRGILIO CAPOANI"/>
        <s v="ANCHIETA"/>
        <s v="FERNANDO COSTA"/>
        <s v="9 DE JULHO"/>
        <s v="CIDADE ARACY IV"/>
        <s v="RAUL VENTURELLI DOUTOR"/>
        <s v="OTAVIO FERRARI"/>
        <s v="TSUYA OHNO KIMURA PROFESSORA"/>
        <s v="AFONSO SCHIMIDT"/>
        <s v="ZULMIRA CAMPOS PROFESSORA"/>
        <s v="ZULMIRA DE ALMEIDA LAMBERT PROFESSORA"/>
        <s v="ARY GOMES CORONEL"/>
        <s v="JOAO PAULO II"/>
        <s v="JOAQUIM LUCIO CARDOSO FILHO"/>
        <s v="ADAMASTOR DE CARVALHO PROFESSOR"/>
        <s v="ROBERT KENNEDY SENADOR"/>
        <s v="CYNIRA PIRES DOS SANTOS PROFESSORA"/>
        <s v="MARIA TRUJILO TORLONI"/>
        <s v="EMILIANO AUGUSTO CAVALCANTI DE ALBUQUERQUE E MELO"/>
        <s v="ROOSEVELT PRESIDENTE"/>
        <s v="STEFAN ZWEIG"/>
        <s v="BRASILIO MACHADO"/>
        <s v="MARIA DE CARVALHO SENNE PROFESSORA"/>
        <s v="JOAO LIGABUE CONEGO"/>
        <s v="CARMOSINA MONTEIRO VIANNA PROFA"/>
        <s v="PAULO KOBAYASHI PROFESSOR"/>
        <s v="ANTENOR SOARES GANDRA DOUTOR"/>
        <s v="PROFESSORA MARIA DE LOURDES DE FRANÇA SILVEIRA "/>
        <s v="FRANCISCO GLICERIO"/>
        <s v="HERCY MORAES PROFESSORA"/>
        <s v="ORLANDO SIGNORELLI"/>
        <s v="CELIO RODRIGUES ALVES"/>
        <s v="JOAO FRANCESCHINI"/>
        <s v="FLAVIO DE CARVALHO"/>
        <s v="CATHARINA CASALE PADOVANI PROFESSORA"/>
        <s v="JOAO SAMPAIO DOUTOR"/>
        <s v="LEME CARDEAL"/>
        <s v="OSCAR VILLARES"/>
        <s v="ALFREDO MACHADO"/>
        <s v="IDENE RODRIGUES DOS SANTOS PROF"/>
        <s v="AURELIO ARROBAS MARTINS"/>
        <s v="AMELIA DOS SANTOS MUSA PROFESSORA"/>
        <s v="WINSTON CHURCHILL"/>
        <s v="ANISIO JOSE MOREIRA"/>
        <s v="JOSE VIEIRA MACEDO PROFESSOR"/>
        <s v="ELIDIA TEDESCO DE OLIVEIRA PROFESSORA"/>
        <s v="MARIA APARECIDA VERISSIMO MADUREIRA RAMOS PROFESSORA"/>
        <s v="RUBENS ZAMITH PROFESSOR"/>
        <s v="CARDOSO DE ALMEIDA"/>
        <s v="PEDRO DIAS DE CAMPOS CORONEL"/>
        <s v="ROQUE BASTOS PROFESSOR"/>
        <s v="REGENTE FEIJO"/>
        <s v="JOAQUIM IZIDORO MARINS PROFESSOR"/>
        <s v="PEREIRA INACIO COMENDADOR"/>
        <s v="CARLOS BAROZZI" u="1"/>
        <s v="BENEDITO CALIXTO" u="1"/>
        <s v="PAULO EGYDIO DE OLIVEIRA CARVALHO SENADOR" u="1"/>
        <s v="FRANCISCO FELICIANO FERREIRA DA SILVA PROF CHICO FERREIRA" u="1"/>
        <s v="TULLIO ESPINDOLA DE CASTRO PROFESSOR" u="1"/>
        <s v="JOAO CRUZ CORONEL" u="1"/>
        <s v="PRADO MAJOR" u="1"/>
        <s v="ELIAS DE MELLO AYRES PROFESSOR" u="1"/>
        <s v="CHICO PEREIRA" u="1"/>
        <s v="ESTERINA PLACCO" u="1"/>
        <s v="BENTO DE ABREU" u="1"/>
        <s v="ARLINDO BITTENCOURT PROFESSOR" u="1"/>
        <s v="JOAO SOARES MONSENHOR" u="1"/>
        <s v="BICUDO MONSENHOR" u="1"/>
        <s v="SINHA PANTOJA" u="1"/>
        <s v="MARIA APARECIDA FRANCA BARBOSA DE ARAUJO PROFESSORA" u="1"/>
        <s v="INDIA VANUIRE" u="1"/>
        <s v="JOAO DIAS DA SILVEIRA PROFESSOR" u="1"/>
        <s v="CESARIO COIMBRA DOUTOR" u="1"/>
        <s v="ALVARO GUIAO DOUTOR" u="1"/>
        <s v="NEWTON PRADO" u="1"/>
        <s v="AMADEU AMARAL" u="1"/>
      </sharedItems>
    </cacheField>
    <cacheField name="Previsão de turmas manhã" numFmtId="0">
      <sharedItems containsSemiMixedTypes="0" containsString="0" containsNumber="1" containsInteger="1" minValue="-2" maxValue="2" count="5">
        <n v="2"/>
        <n v="1"/>
        <n v="-1"/>
        <n v="-2"/>
        <n v="0"/>
      </sharedItems>
    </cacheField>
    <cacheField name="Previsão de turmas tarde" numFmtId="0">
      <sharedItems containsSemiMixedTypes="0" containsString="0" containsNumber="1" containsInteger="1" minValue="-2" maxValue="3" count="6">
        <n v="3"/>
        <n v="-2"/>
        <n v="0"/>
        <n v="-1"/>
        <n v="2"/>
        <n v="1"/>
      </sharedItems>
    </cacheField>
    <cacheField name="Ociosidade Manha" numFmtId="0">
      <sharedItems containsString="0" containsBlank="1" containsNumber="1" containsInteger="1" minValue="0" maxValue="11"/>
    </cacheField>
    <cacheField name="Ociosidade Tarde" numFmtId="0">
      <sharedItems containsString="0" containsBlank="1" containsNumber="1" containsInteger="1" minValue="0" maxValue="22"/>
    </cacheField>
    <cacheField name="Ociosidade Noite" numFmtId="0">
      <sharedItems containsString="0" containsBlank="1" containsNumber="1" containsInteger="1" minValue="0" maxValue="21"/>
    </cacheField>
    <cacheField name="Compartilha" numFmtId="0">
      <sharedItems containsBlank="1"/>
    </cacheField>
    <cacheField name="LAB_INFO" numFmtId="0">
      <sharedItems containsBlank="1" containsMixedTypes="1" containsNumber="1" containsInteger="1" minValue="0" maxValue="5"/>
    </cacheField>
    <cacheField name="PC_aluno" numFmtId="0">
      <sharedItems containsBlank="1" containsMixedTypes="1" containsNumber="1" containsInteger="1" minValue="0" maxValue="38" count="33">
        <n v="18"/>
        <n v="16"/>
        <n v="22"/>
        <n v="20"/>
        <n v="17"/>
        <n v="15"/>
        <n v="7"/>
        <n v="26"/>
        <n v="5"/>
        <n v="24"/>
        <n v="8"/>
        <n v="12"/>
        <n v="9"/>
        <n v="1"/>
        <n v="21"/>
        <n v="14"/>
        <n v="25"/>
        <n v="28"/>
        <n v="27"/>
        <n v="29"/>
        <n v="10"/>
        <n v="38"/>
        <n v="0"/>
        <n v="13"/>
        <n v="19"/>
        <n v="30"/>
        <n v="6"/>
        <n v="11"/>
        <n v="32"/>
        <n v="3"/>
        <n v="23"/>
        <m/>
        <s v="SEM INFORMAÇÃO"/>
      </sharedItems>
    </cacheField>
    <cacheField name="Internet" numFmtId="0">
      <sharedItems containsBlank="1" count="3">
        <s v="Sim"/>
        <m/>
        <s v="SEM INFORMAÇÃO"/>
      </sharedItems>
    </cacheField>
    <cacheField name="Tem ociosidade necessária?" numFmtId="0">
      <sharedItems/>
    </cacheField>
    <cacheField name="Aptidão critérios SEE" numFmtId="0">
      <sharedItems containsBlank="1" count="2">
        <s v="sim"/>
        <m/>
      </sharedItems>
    </cacheField>
    <cacheField name="Validação Classes Descentralizadas (CD)" numFmtId="0">
      <sharedItems containsBlank="1"/>
    </cacheField>
    <cacheField name="Ees já selecionadas para receber turmas" numFmtId="0">
      <sharedItems/>
    </cacheField>
    <cacheField name="Inclusão CD " numFmtId="0">
      <sharedItems containsBlank="1"/>
    </cacheField>
    <cacheField name="Esc1" numFmtId="0">
      <sharedItems/>
    </cacheField>
    <cacheField name="Esc2" numFmtId="0">
      <sharedItems/>
    </cacheField>
    <cacheField name="Esc3" numFmtId="0">
      <sharedItems/>
    </cacheField>
    <cacheField name="Esc4" numFmtId="0">
      <sharedItems/>
    </cacheField>
    <cacheField name="Esc5" numFmtId="0">
      <sharedItems/>
    </cacheField>
    <cacheField name="Conta na lista da 2ª leva de ETECs?" numFmtId="0">
      <sharedItems/>
    </cacheField>
    <cacheField name="ETEC MAIS PRÓXIMA" numFmtId="0">
      <sharedItems containsMixedTypes="1" containsNumber="1" containsInteger="1" minValue="35000954" maxValue="35925950"/>
    </cacheField>
    <cacheField name="NOME_ETEC" numFmtId="0">
      <sharedItems count="81">
        <s v="JOSE DAGNONI DR PROF ETEC"/>
        <s v="ANNA DE OLIVEIRA FERRAZ PROFA ETEC"/>
        <s v="FAUSTO MAZZOLA PROF ETEC"/>
        <s v="TEREZINHA MONTEIRO DOS SANTOS PROFA ETEC"/>
        <s v="ETEC PROFESSOR JOSÉ CARLOS SENO JUNIOR"/>
        <s v="SEBASTIANA DE BARROS DONA ETEC"/>
        <s v="ANGELO CAVALHEIRO ETEC"/>
        <s v="MAIRIPORA ETEC DE"/>
        <s v="BENTO QUIRINO ETEC"/>
        <s v="CARAPICUIBA ETEC DE"/>
        <s v="COTIA ESCOLA TECNICA ESTADUAL DE"/>
        <s v="ELIAS NECHAR ETEC"/>
        <s v="HORACIO AUGUSTO DA SILVEIRA PROF ETEC"/>
        <s v="CARLOS DE CAMPOS ETEC"/>
        <s v="PARQUE DA JUVENTUDE ETEC"/>
        <s v="GUARACY SILVEIRA ETEC"/>
        <s v="UIRAPURU ESCOLA TECNICA ESTADUAL"/>
        <s v="GETULIO VARGAS ETEC"/>
        <s v="ETEC DE HELIOPOLIS"/>
        <s v="JOSE ROCHA MENDES ETEC"/>
        <s v="CAMARGO ARANHA PROF ETEC"/>
        <s v="ETEC PROFESSOR ARMANDO JOSE FARINAZZO"/>
        <s v="ALFREDO DE BARROS SANTOS PROF ETEC"/>
        <s v="CARLOS LEONCIO DA SILVA PADRE ETEC"/>
        <s v="SALLES GOMES ETEC"/>
        <s v="ITAQUAQUECETUBA ETEC DE"/>
        <s v="POA ETEC DE"/>
        <s v="LUZIA MARIA MACHADO PROFA ETEC"/>
        <s v="JOSE BENTO CONEGO ETEC"/>
        <s v="SANTA ISABEL ESCOLA TECNICA ESTADUAL DE"/>
        <s v="JOAQUIM FERREIRA DO AMARAL ETEC"/>
        <s v="CAMPO LIMPO PAULISTA ETEC DE"/>
        <s v="ROSA PERRONE SCAVONE ETEC"/>
        <s v="APRIGIO GONZAGA PROF ETEC"/>
        <s v="ZONA LESTE ETEC "/>
        <s v="SAPOPEMBA ETEC DE"/>
        <s v="TEREZA APARECIDA CARDOSO NUNES DE OLIVEIRA ETEC"/>
        <s v="VILA FORMOSA ETEC DE"/>
        <s v="MARTIN LUTHER KING ETEC"/>
        <s v="TRAJANO CAMARGO ETEC"/>
        <s v="ARMANDO BAYEUX DA SILVA PROF ETEC"/>
        <s v="ANTONIO DEVISATE ETEC"/>
        <s v="ETEC PROFESSORA MARIA CRISTINA MEDEIROS"/>
        <s v="PRESIDENTE VARGAS ETEC"/>
        <s v="EURO ALBINO DE SOUZA ETEC"/>
        <s v="PAULISTANO ETEC"/>
        <s v="MANDAQUI ETEC"/>
        <s v="JOAO GOMES DE ARAUJO ETEC"/>
        <s v="FERNANDO FEBELIANO DA COSTA CEL ETEC"/>
        <s v="ALBERTO FERES PREFEITO ETEC"/>
        <s v="SALIM SEDEH DEPUTADO ETEC"/>
        <s v="JADYR SALLES PROFESSOR ETEC"/>
        <s v="JOSE MARTIMIANO DA SILVA ETEC"/>
        <s v="MILTON GAZZETTI PROFESSOR ETEC"/>
        <s v="ALBERTO SANTOS DUMONT ETEC"/>
        <s v="ESCOLASTICA ROSA DONA ETEC"/>
        <s v="PAULINO BOTELHO ETEC"/>
        <s v="ITANHAEM ETEC DE"/>
        <s v="FERNANDO PRESTES ETEC"/>
        <s v="RUBENS DE FARIA E SOUZA ETEC"/>
        <s v="ETEC CAROLINA CARINHATO SAMPAIO"/>
        <s v="JARDIM ANGELA ESCOLA TECNICA ESTADUAL"/>
        <s v="TAKASHI MORITA ETEC"/>
        <s v="FERRAZ DE VASCONCELOS ETEC DE"/>
        <s v="ETEC DE TABOÃO DA SERRA"/>
        <s v="MACHADO DE ASSIS ETEC"/>
        <s v="GERALDO JOSE RODRIGUES ALCKMIN DR ETEC"/>
        <s v="ETEC PROFESSOR MASSUYUKI KAWANO"/>
        <s v="ARNALDO MARIA DE ITAPORANGA FREI ETEC"/>
        <e v="#N/A"/>
        <s v="Classe descentralizada de ETEC"/>
        <s v="RODRIGUES DE ABREU ETEC"/>
        <s v="CIDADE DO LIVRO ETEC"/>
        <s v="ANTONIO EUFRASIO DE TOLEDO PROF DR ETEC"/>
        <s v="DEMETRIO AZEVEDO JUNIOR DR ETEC"/>
        <s v="BASILIDES DE GODOY PROF ETEC"/>
        <s v="ARY DE CAMARGO PEDROSO ETEC"/>
        <s v="CAROLINO DA MOTTA E SILVA DR ETEC"/>
        <s v="CARMELINA BARBOSA PROFA ETEC"/>
        <s v="ETEC PROFESSORA ILZA NASCIMENTO PINTUS"/>
        <s v="DOMINGOS MINICUCCI FILHO DR ETEC"/>
      </sharedItems>
    </cacheField>
    <cacheField name="QTD_Alunos Próximos" numFmtId="0">
      <sharedItems containsMixedTypes="1" containsNumber="1" containsInteger="1" minValue="0" maxValue="5318" count="70">
        <n v="1553"/>
        <n v="1843"/>
        <n v="2099"/>
        <n v="623"/>
        <n v="1397"/>
        <n v="0"/>
        <n v="658"/>
        <n v="1447"/>
        <n v="3407"/>
        <n v="2632"/>
        <n v="1389"/>
        <n v="2574"/>
        <n v="1889"/>
        <n v="2178"/>
        <n v="2489"/>
        <n v="2908"/>
        <n v="2808"/>
        <n v="2634"/>
        <n v="2941"/>
        <n v="1716"/>
        <n v="1271"/>
        <n v="1787"/>
        <n v="1560"/>
        <n v="2208"/>
        <n v="1842"/>
        <n v="1741"/>
        <n v="2551"/>
        <n v="1431"/>
        <n v="1351"/>
        <n v="1470"/>
        <n v="2524"/>
        <n v="2250"/>
        <n v="3514"/>
        <n v="3167"/>
        <n v="2826"/>
        <n v="2242"/>
        <n v="2155"/>
        <n v="5318"/>
        <n v="2306"/>
        <n v="1673"/>
        <n v="1392"/>
        <n v="3071"/>
        <n v="2052"/>
        <n v="3180"/>
        <n v="2507"/>
        <n v="1555"/>
        <n v="1698"/>
        <n v="2074"/>
        <n v="1848"/>
        <n v="3575"/>
        <e v="#N/A"/>
        <n v="3194"/>
        <n v="2075"/>
        <n v="2511"/>
        <n v="2868"/>
        <n v="2856"/>
        <n v="1372"/>
        <n v="2043"/>
        <n v="3926"/>
        <n v="1944"/>
        <n v="1810"/>
        <n v="1410"/>
        <n v="1704"/>
        <n v="1229"/>
        <n v="1737"/>
        <n v="1696"/>
        <n v="2116"/>
        <n v="2111"/>
        <n v="2149"/>
        <n v="1784"/>
      </sharedItems>
    </cacheField>
    <cacheField name="Alunos da EE" numFmtId="0">
      <sharedItems containsMixedTypes="1" containsNumber="1" containsInteger="1" minValue="64" maxValue="1862" count="235">
        <n v="287"/>
        <n v="101"/>
        <n v="213"/>
        <n v="321"/>
        <n v="206"/>
        <n v="233"/>
        <n v="319"/>
        <n v="490"/>
        <n v="161"/>
        <n v="150"/>
        <n v="236"/>
        <n v="483"/>
        <n v="291"/>
        <n v="364"/>
        <n v="227"/>
        <n v="307"/>
        <n v="440"/>
        <n v="159"/>
        <n v="188"/>
        <n v="341"/>
        <n v="370"/>
        <n v="170"/>
        <n v="318"/>
        <n v="329"/>
        <n v="239"/>
        <n v="581"/>
        <n v="454"/>
        <n v="595"/>
        <n v="64"/>
        <n v="1630"/>
        <n v="778"/>
        <n v="269"/>
        <n v="275"/>
        <n v="365"/>
        <n v="886"/>
        <n v="142"/>
        <n v="358"/>
        <n v="151"/>
        <n v="241"/>
        <n v="448"/>
        <n v="609"/>
        <n v="791"/>
        <n v="316"/>
        <n v="348"/>
        <n v="252"/>
        <n v="827"/>
        <n v="217"/>
        <n v="698"/>
        <n v="768"/>
        <n v="310"/>
        <n v="403"/>
        <n v="1332"/>
        <n v="513"/>
        <n v="1281"/>
        <n v="332"/>
        <n v="197"/>
        <n v="461"/>
        <n v="422"/>
        <n v="333"/>
        <n v="334"/>
        <n v="436"/>
        <n v="320"/>
        <n v="189"/>
        <n v="104"/>
        <n v="649"/>
        <n v="152"/>
        <n v="500"/>
        <n v="671"/>
        <n v="488"/>
        <n v="295"/>
        <n v="498"/>
        <n v="276"/>
        <n v="278"/>
        <n v="442"/>
        <n v="465"/>
        <n v="371"/>
        <n v="327"/>
        <n v="211"/>
        <n v="537"/>
        <n v="141"/>
        <n v="226"/>
        <n v="132"/>
        <n v="662"/>
        <n v="772"/>
        <n v="633"/>
        <n v="471"/>
        <n v="222"/>
        <n v="353"/>
        <n v="322"/>
        <n v="199"/>
        <n v="313"/>
        <n v="138"/>
        <n v="445"/>
        <n v="447"/>
        <n v="186"/>
        <n v="392"/>
        <n v="601"/>
        <n v="641"/>
        <n v="559"/>
        <n v="389"/>
        <n v="669"/>
        <n v="191"/>
        <n v="911"/>
        <n v="1615"/>
        <n v="625"/>
        <n v="496"/>
        <n v="777"/>
        <n v="607"/>
        <n v="984"/>
        <n v="249"/>
        <n v="476"/>
        <n v="266"/>
        <n v="451"/>
        <n v="1378"/>
        <n v="285"/>
        <n v="624"/>
        <n v="419"/>
        <n v="594"/>
        <n v="303"/>
        <n v="1862"/>
        <n v="433"/>
        <n v="431"/>
        <n v="844"/>
        <n v="592"/>
        <n v="223"/>
        <n v="969"/>
        <n v="294"/>
        <n v="426"/>
        <n v="300"/>
        <n v="261"/>
        <n v="670"/>
        <n v="155"/>
        <n v="225"/>
        <n v="482"/>
        <n v="730"/>
        <n v="432"/>
        <n v="553"/>
        <n v="208"/>
        <n v="323"/>
        <n v="908"/>
        <n v="1036"/>
        <n v="195"/>
        <n v="229"/>
        <n v="803"/>
        <n v="629"/>
        <n v="384"/>
        <n v="194"/>
        <n v="575"/>
        <n v="119"/>
        <n v="366"/>
        <n v="282"/>
        <n v="162"/>
        <n v="218"/>
        <n v="315"/>
        <n v="551"/>
        <n v="415"/>
        <n v="787"/>
        <n v="753"/>
        <n v="906"/>
        <n v="619"/>
        <n v="167"/>
        <n v="400"/>
        <n v="983"/>
        <n v="200"/>
        <n v="587"/>
        <n v="473"/>
        <n v="314"/>
        <n v="1056"/>
        <n v="425"/>
        <n v="379"/>
        <n v="775"/>
        <n v="264"/>
        <n v="265"/>
        <n v="394"/>
        <n v="299"/>
        <n v="486"/>
        <n v="232"/>
        <n v="168"/>
        <n v="839"/>
        <n v="215"/>
        <n v="362"/>
        <n v="570"/>
        <n v="635"/>
        <n v="340"/>
        <n v="100"/>
        <n v="416"/>
        <n v="391"/>
        <n v="455"/>
        <n v="583"/>
        <n v="372"/>
        <n v="428"/>
        <n v="169"/>
        <n v="157"/>
        <e v="#N/A"/>
        <n v="129"/>
        <n v="88"/>
        <n v="572"/>
        <n v="413"/>
        <n v="409"/>
        <n v="221"/>
        <n v="520"/>
        <n v="399"/>
        <n v="779"/>
        <n v="290"/>
        <n v="421"/>
        <n v="615"/>
        <n v="99"/>
        <n v="936"/>
        <n v="527"/>
        <n v="449"/>
        <n v="1037"/>
        <n v="343"/>
        <n v="105"/>
        <n v="219"/>
        <n v="412"/>
        <n v="260"/>
        <n v="427"/>
        <n v="337"/>
        <n v="602"/>
        <n v="515"/>
        <n v="262"/>
        <n v="618"/>
        <n v="566"/>
        <n v="418"/>
        <n v="190"/>
        <n v="180"/>
        <n v="492"/>
        <n v="339"/>
        <n v="477"/>
        <n v="408"/>
        <n v="378"/>
        <n v="541"/>
        <n v="277"/>
        <n v="842"/>
        <n v="361"/>
      </sharedItems>
    </cacheField>
  </cacheFields>
  <extLst>
    <ext xmlns:x14="http://schemas.microsoft.com/office/spreadsheetml/2009/9/main" uri="{725AE2AE-9491-48be-B2B4-4EB974FC3084}">
      <x14:pivotCacheDefinition pivotCacheId="112019303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s v="AMERICANA"/>
    <s v="SANTA BARBARA D'OESTE"/>
    <x v="0"/>
    <x v="0"/>
    <x v="0"/>
    <x v="0"/>
    <x v="0"/>
    <n v="8"/>
    <n v="9"/>
    <n v="7"/>
    <s v="Não"/>
    <n v="1"/>
    <x v="0"/>
    <x v="0"/>
    <s v="ok"/>
    <x v="0"/>
    <s v=""/>
    <s v="sim"/>
    <m/>
    <s v=""/>
    <s v=""/>
    <s v=""/>
    <s v=""/>
    <s v=""/>
    <s v=""/>
    <n v="35925950"/>
    <x v="0"/>
    <x v="0"/>
    <x v="0"/>
  </r>
  <r>
    <s v="ARARAQUARA"/>
    <s v="ARARAQUARA"/>
    <x v="1"/>
    <x v="1"/>
    <x v="1"/>
    <x v="0"/>
    <x v="0"/>
    <n v="4"/>
    <n v="5"/>
    <n v="0"/>
    <s v="Não"/>
    <n v="1"/>
    <x v="1"/>
    <x v="0"/>
    <s v="ok"/>
    <x v="0"/>
    <s v=""/>
    <s v=""/>
    <m/>
    <s v=""/>
    <s v=""/>
    <s v=""/>
    <s v=""/>
    <s v=""/>
    <s v=""/>
    <n v="35021842"/>
    <x v="1"/>
    <x v="1"/>
    <x v="1"/>
  </r>
  <r>
    <s v="ARARAQUARA"/>
    <s v="VILA XAVIER"/>
    <x v="1"/>
    <x v="2"/>
    <x v="2"/>
    <x v="0"/>
    <x v="0"/>
    <n v="5"/>
    <n v="5"/>
    <n v="11"/>
    <s v="Não"/>
    <n v="1"/>
    <x v="2"/>
    <x v="0"/>
    <s v="ok"/>
    <x v="0"/>
    <s v=""/>
    <s v=""/>
    <m/>
    <s v=""/>
    <s v=""/>
    <s v=""/>
    <s v=""/>
    <s v=""/>
    <s v=""/>
    <n v="35021842"/>
    <x v="1"/>
    <x v="1"/>
    <x v="2"/>
  </r>
  <r>
    <s v="ARARAQUARA"/>
    <s v="ARARAQUARA"/>
    <x v="1"/>
    <x v="3"/>
    <x v="3"/>
    <x v="1"/>
    <x v="0"/>
    <n v="3"/>
    <n v="5"/>
    <n v="5"/>
    <s v="Não"/>
    <n v="2"/>
    <x v="3"/>
    <x v="0"/>
    <s v="ok"/>
    <x v="0"/>
    <s v=""/>
    <s v=""/>
    <m/>
    <s v=""/>
    <s v=""/>
    <s v=""/>
    <s v=""/>
    <s v=""/>
    <s v=""/>
    <n v="35021842"/>
    <x v="1"/>
    <x v="1"/>
    <x v="3"/>
  </r>
  <r>
    <s v="ARARAQUARA"/>
    <s v="VILA XAVIER"/>
    <x v="1"/>
    <x v="4"/>
    <x v="4"/>
    <x v="2"/>
    <x v="1"/>
    <n v="1"/>
    <n v="0"/>
    <n v="0"/>
    <s v="Não"/>
    <n v="1"/>
    <x v="4"/>
    <x v="0"/>
    <s v="não"/>
    <x v="1"/>
    <s v=""/>
    <s v=""/>
    <m/>
    <s v=""/>
    <s v=""/>
    <s v=""/>
    <s v=""/>
    <s v=""/>
    <s v=""/>
    <n v="35021842"/>
    <x v="1"/>
    <x v="1"/>
    <x v="4"/>
  </r>
  <r>
    <s v="AVARE"/>
    <s v="AVARE"/>
    <x v="2"/>
    <x v="5"/>
    <x v="5"/>
    <x v="3"/>
    <x v="1"/>
    <n v="0"/>
    <n v="0"/>
    <n v="0"/>
    <s v="Não"/>
    <n v="1"/>
    <x v="5"/>
    <x v="0"/>
    <s v="não"/>
    <x v="1"/>
    <s v=""/>
    <s v=""/>
    <m/>
    <s v=""/>
    <s v=""/>
    <s v=""/>
    <s v=""/>
    <s v=""/>
    <s v=""/>
    <n v="35290713"/>
    <x v="2"/>
    <x v="2"/>
    <x v="5"/>
  </r>
  <r>
    <s v="AVARE"/>
    <s v="AVARE"/>
    <x v="2"/>
    <x v="6"/>
    <x v="6"/>
    <x v="3"/>
    <x v="1"/>
    <n v="0"/>
    <n v="0"/>
    <n v="0"/>
    <s v="Não"/>
    <n v="1"/>
    <x v="0"/>
    <x v="0"/>
    <s v="não"/>
    <x v="1"/>
    <s v=""/>
    <s v=""/>
    <m/>
    <s v=""/>
    <s v=""/>
    <s v=""/>
    <s v=""/>
    <s v=""/>
    <s v=""/>
    <n v="35290713"/>
    <x v="2"/>
    <x v="2"/>
    <x v="6"/>
  </r>
  <r>
    <s v="AVARE"/>
    <s v="AVARE"/>
    <x v="2"/>
    <x v="7"/>
    <x v="7"/>
    <x v="0"/>
    <x v="0"/>
    <n v="4"/>
    <n v="6"/>
    <n v="18"/>
    <s v="Não"/>
    <n v="0"/>
    <x v="4"/>
    <x v="0"/>
    <s v="ok"/>
    <x v="1"/>
    <s v=""/>
    <s v=""/>
    <m/>
    <s v=""/>
    <s v=""/>
    <s v=""/>
    <s v=""/>
    <s v=""/>
    <s v=""/>
    <n v="35290713"/>
    <x v="2"/>
    <x v="2"/>
    <x v="7"/>
  </r>
  <r>
    <s v="AVARE"/>
    <s v="TAQUARITUBA"/>
    <x v="3"/>
    <x v="8"/>
    <x v="8"/>
    <x v="3"/>
    <x v="1"/>
    <n v="0"/>
    <n v="0"/>
    <n v="7"/>
    <s v="Não"/>
    <n v="1"/>
    <x v="0"/>
    <x v="0"/>
    <s v="não"/>
    <x v="1"/>
    <s v=""/>
    <s v=""/>
    <m/>
    <s v=""/>
    <s v=""/>
    <s v=""/>
    <s v=""/>
    <s v=""/>
    <s v=""/>
    <n v="35290661"/>
    <x v="3"/>
    <x v="3"/>
    <x v="8"/>
  </r>
  <r>
    <s v="AVARE"/>
    <s v="TAQUARITUBA"/>
    <x v="3"/>
    <x v="9"/>
    <x v="9"/>
    <x v="3"/>
    <x v="2"/>
    <n v="0"/>
    <n v="2"/>
    <n v="5"/>
    <s v="Não"/>
    <n v="1"/>
    <x v="6"/>
    <x v="0"/>
    <s v="não"/>
    <x v="1"/>
    <s v=""/>
    <s v=""/>
    <m/>
    <s v=""/>
    <s v=""/>
    <s v=""/>
    <s v=""/>
    <s v=""/>
    <s v=""/>
    <n v="35290661"/>
    <x v="3"/>
    <x v="3"/>
    <x v="9"/>
  </r>
  <r>
    <s v="AVARE"/>
    <s v="TAQUARITUBA"/>
    <x v="3"/>
    <x v="10"/>
    <x v="10"/>
    <x v="2"/>
    <x v="0"/>
    <n v="1"/>
    <n v="8"/>
    <n v="7"/>
    <s v="Não"/>
    <n v="1"/>
    <x v="7"/>
    <x v="0"/>
    <s v="não"/>
    <x v="1"/>
    <s v=""/>
    <s v=""/>
    <m/>
    <s v=""/>
    <s v=""/>
    <s v=""/>
    <s v=""/>
    <s v=""/>
    <s v=""/>
    <n v="35290661"/>
    <x v="3"/>
    <x v="3"/>
    <x v="10"/>
  </r>
  <r>
    <s v="BARRETOS"/>
    <s v="OLIMPIA"/>
    <x v="4"/>
    <x v="11"/>
    <x v="11"/>
    <x v="3"/>
    <x v="1"/>
    <n v="0"/>
    <n v="0"/>
    <n v="0"/>
    <s v="Não"/>
    <n v="2"/>
    <x v="8"/>
    <x v="0"/>
    <s v="não"/>
    <x v="1"/>
    <s v=""/>
    <s v=""/>
    <m/>
    <s v=""/>
    <s v=""/>
    <s v=""/>
    <s v=""/>
    <s v=""/>
    <s v=""/>
    <n v="35440115"/>
    <x v="4"/>
    <x v="4"/>
    <x v="11"/>
  </r>
  <r>
    <s v="BARRETOS"/>
    <s v="OLIMPIA"/>
    <x v="4"/>
    <x v="12"/>
    <x v="12"/>
    <x v="2"/>
    <x v="1"/>
    <n v="1"/>
    <n v="0"/>
    <n v="0"/>
    <s v="Não"/>
    <n v="1"/>
    <x v="9"/>
    <x v="0"/>
    <s v="não"/>
    <x v="1"/>
    <s v=""/>
    <s v=""/>
    <m/>
    <s v=""/>
    <s v=""/>
    <s v=""/>
    <s v=""/>
    <s v=""/>
    <s v=""/>
    <n v="35440115"/>
    <x v="4"/>
    <x v="4"/>
    <x v="12"/>
  </r>
  <r>
    <s v="BARRETOS"/>
    <s v="OLIMPIA"/>
    <x v="4"/>
    <x v="13"/>
    <x v="13"/>
    <x v="2"/>
    <x v="3"/>
    <n v="1"/>
    <n v="1"/>
    <n v="4"/>
    <s v="Não"/>
    <n v="1"/>
    <x v="10"/>
    <x v="0"/>
    <s v="não"/>
    <x v="1"/>
    <s v=""/>
    <s v=""/>
    <m/>
    <s v=""/>
    <s v=""/>
    <s v=""/>
    <s v=""/>
    <s v=""/>
    <s v=""/>
    <n v="35440115"/>
    <x v="4"/>
    <x v="4"/>
    <x v="13"/>
  </r>
  <r>
    <s v="BARRETOS"/>
    <s v="OLIMPIA"/>
    <x v="4"/>
    <x v="14"/>
    <x v="14"/>
    <x v="3"/>
    <x v="1"/>
    <n v="0"/>
    <n v="0"/>
    <n v="0"/>
    <s v="Não"/>
    <n v="1"/>
    <x v="11"/>
    <x v="0"/>
    <s v="não"/>
    <x v="1"/>
    <s v=""/>
    <s v=""/>
    <m/>
    <s v=""/>
    <s v=""/>
    <s v=""/>
    <s v=""/>
    <s v=""/>
    <s v=""/>
    <n v="35440115"/>
    <x v="4"/>
    <x v="4"/>
    <x v="14"/>
  </r>
  <r>
    <s v="BOTUCATU"/>
    <s v="SAO MANUEL"/>
    <x v="5"/>
    <x v="15"/>
    <x v="15"/>
    <x v="0"/>
    <x v="0"/>
    <n v="7"/>
    <n v="6"/>
    <n v="11"/>
    <s v="Não"/>
    <n v="1"/>
    <x v="1"/>
    <x v="0"/>
    <s v="ok"/>
    <x v="0"/>
    <s v=""/>
    <s v="sim"/>
    <m/>
    <s v=""/>
    <s v=""/>
    <s v=""/>
    <s v=""/>
    <s v=""/>
    <s v=""/>
    <n v="35014758"/>
    <x v="5"/>
    <x v="5"/>
    <x v="15"/>
  </r>
  <r>
    <s v="CAIEIRAS"/>
    <s v="FRANCISCO MORATO"/>
    <x v="6"/>
    <x v="16"/>
    <x v="16"/>
    <x v="4"/>
    <x v="3"/>
    <n v="2"/>
    <n v="1"/>
    <n v="7"/>
    <s v="Não"/>
    <n v="1"/>
    <x v="12"/>
    <x v="0"/>
    <s v="não"/>
    <x v="1"/>
    <s v=""/>
    <s v="sim"/>
    <m/>
    <s v=""/>
    <s v=""/>
    <s v=""/>
    <s v="Consta"/>
    <s v=""/>
    <s v="Consta"/>
    <n v="35434620"/>
    <x v="6"/>
    <x v="5"/>
    <x v="16"/>
  </r>
  <r>
    <s v="CAIEIRAS"/>
    <s v="MAIRIPORA"/>
    <x v="7"/>
    <x v="17"/>
    <x v="17"/>
    <x v="2"/>
    <x v="3"/>
    <n v="1"/>
    <n v="1"/>
    <n v="1"/>
    <s v="Não"/>
    <n v="1"/>
    <x v="13"/>
    <x v="0"/>
    <s v="não"/>
    <x v="1"/>
    <s v=""/>
    <s v=""/>
    <m/>
    <s v=""/>
    <s v=""/>
    <s v=""/>
    <s v=""/>
    <s v=""/>
    <s v=""/>
    <n v="35501505"/>
    <x v="7"/>
    <x v="6"/>
    <x v="17"/>
  </r>
  <r>
    <s v="CAIEIRAS"/>
    <s v="MAIRIPORA"/>
    <x v="7"/>
    <x v="18"/>
    <x v="18"/>
    <x v="2"/>
    <x v="1"/>
    <n v="1"/>
    <n v="0"/>
    <n v="0"/>
    <s v="Não"/>
    <n v="1"/>
    <x v="0"/>
    <x v="0"/>
    <s v="não"/>
    <x v="1"/>
    <s v=""/>
    <s v=""/>
    <m/>
    <s v=""/>
    <s v=""/>
    <s v=""/>
    <s v=""/>
    <s v=""/>
    <s v=""/>
    <n v="35501505"/>
    <x v="7"/>
    <x v="6"/>
    <x v="18"/>
  </r>
  <r>
    <s v="CAIEIRAS"/>
    <s v="MAIRIPORA"/>
    <x v="7"/>
    <x v="19"/>
    <x v="19"/>
    <x v="3"/>
    <x v="1"/>
    <n v="0"/>
    <n v="0"/>
    <n v="6"/>
    <s v="Não"/>
    <n v="1"/>
    <x v="2"/>
    <x v="0"/>
    <s v="não"/>
    <x v="1"/>
    <s v=""/>
    <s v=""/>
    <m/>
    <s v=""/>
    <s v=""/>
    <s v=""/>
    <s v=""/>
    <s v=""/>
    <s v=""/>
    <n v="35501505"/>
    <x v="7"/>
    <x v="6"/>
    <x v="19"/>
  </r>
  <r>
    <s v="CAMPINAS LESTE"/>
    <s v="CAMPINAS LESTE"/>
    <x v="8"/>
    <x v="20"/>
    <x v="20"/>
    <x v="0"/>
    <x v="0"/>
    <n v="6"/>
    <n v="7"/>
    <n v="12"/>
    <s v="Não"/>
    <n v="1"/>
    <x v="0"/>
    <x v="0"/>
    <s v="ok"/>
    <x v="0"/>
    <s v=""/>
    <s v=""/>
    <m/>
    <s v=""/>
    <s v=""/>
    <s v=""/>
    <s v=""/>
    <s v=""/>
    <s v=""/>
    <n v="35018363"/>
    <x v="8"/>
    <x v="7"/>
    <x v="20"/>
  </r>
  <r>
    <s v="CAMPINAS LESTE"/>
    <s v="CAMPINAS LESTE"/>
    <x v="8"/>
    <x v="21"/>
    <x v="21"/>
    <x v="0"/>
    <x v="2"/>
    <n v="4"/>
    <n v="2"/>
    <n v="0"/>
    <s v="Não"/>
    <n v="1"/>
    <x v="14"/>
    <x v="0"/>
    <s v="não"/>
    <x v="1"/>
    <s v=""/>
    <s v=""/>
    <m/>
    <s v=""/>
    <s v=""/>
    <s v=""/>
    <s v=""/>
    <s v=""/>
    <s v=""/>
    <n v="35018363"/>
    <x v="8"/>
    <x v="7"/>
    <x v="21"/>
  </r>
  <r>
    <s v="CAMPINAS LESTE"/>
    <s v="CAMPINAS LESTE"/>
    <x v="8"/>
    <x v="22"/>
    <x v="22"/>
    <x v="3"/>
    <x v="3"/>
    <n v="0"/>
    <n v="1"/>
    <n v="0"/>
    <s v="Não"/>
    <n v="1"/>
    <x v="15"/>
    <x v="0"/>
    <s v="não"/>
    <x v="1"/>
    <s v=""/>
    <s v=""/>
    <m/>
    <s v=""/>
    <s v=""/>
    <s v=""/>
    <s v=""/>
    <s v=""/>
    <s v=""/>
    <n v="35018363"/>
    <x v="8"/>
    <x v="7"/>
    <x v="22"/>
  </r>
  <r>
    <s v="CAMPINAS LESTE"/>
    <s v="CAMPINAS LESTE"/>
    <x v="8"/>
    <x v="23"/>
    <x v="23"/>
    <x v="3"/>
    <x v="1"/>
    <n v="0"/>
    <n v="0"/>
    <n v="0"/>
    <s v="Não"/>
    <n v="1"/>
    <x v="2"/>
    <x v="0"/>
    <s v="não"/>
    <x v="1"/>
    <s v=""/>
    <s v=""/>
    <m/>
    <s v=""/>
    <s v=""/>
    <s v=""/>
    <s v=""/>
    <s v=""/>
    <s v=""/>
    <n v="35018363"/>
    <x v="8"/>
    <x v="7"/>
    <x v="23"/>
  </r>
  <r>
    <s v="CAMPINAS LESTE"/>
    <s v="CAMPINAS LESTE"/>
    <x v="8"/>
    <x v="24"/>
    <x v="24"/>
    <x v="4"/>
    <x v="2"/>
    <n v="2"/>
    <n v="2"/>
    <n v="0"/>
    <s v="Não"/>
    <n v="1"/>
    <x v="8"/>
    <x v="0"/>
    <s v="não"/>
    <x v="1"/>
    <s v=""/>
    <s v=""/>
    <m/>
    <s v=""/>
    <s v=""/>
    <s v=""/>
    <s v=""/>
    <s v=""/>
    <s v=""/>
    <n v="35018363"/>
    <x v="8"/>
    <x v="7"/>
    <x v="24"/>
  </r>
  <r>
    <s v="CARAPICUIBA"/>
    <s v="CARAPICUIBA"/>
    <x v="9"/>
    <x v="25"/>
    <x v="25"/>
    <x v="3"/>
    <x v="1"/>
    <n v="0"/>
    <n v="0"/>
    <n v="0"/>
    <s v="Não"/>
    <n v="1"/>
    <x v="3"/>
    <x v="0"/>
    <s v="não"/>
    <x v="1"/>
    <s v=""/>
    <s v=""/>
    <m/>
    <s v=""/>
    <s v=""/>
    <s v=""/>
    <s v=""/>
    <s v=""/>
    <s v=""/>
    <n v="35290737"/>
    <x v="9"/>
    <x v="8"/>
    <x v="25"/>
  </r>
  <r>
    <s v="CARAPICUIBA"/>
    <s v="CARAPICUIBA"/>
    <x v="9"/>
    <x v="26"/>
    <x v="26"/>
    <x v="2"/>
    <x v="3"/>
    <n v="1"/>
    <n v="1"/>
    <n v="0"/>
    <s v="Não"/>
    <n v="1"/>
    <x v="0"/>
    <x v="0"/>
    <s v="não"/>
    <x v="1"/>
    <s v=""/>
    <s v="sim"/>
    <m/>
    <s v=""/>
    <s v=""/>
    <s v=""/>
    <s v=""/>
    <s v=""/>
    <s v=""/>
    <n v="35290737"/>
    <x v="9"/>
    <x v="8"/>
    <x v="26"/>
  </r>
  <r>
    <s v="CARAPICUIBA"/>
    <s v="CARAPICUIBA"/>
    <x v="9"/>
    <x v="27"/>
    <x v="27"/>
    <x v="3"/>
    <x v="2"/>
    <n v="0"/>
    <n v="2"/>
    <n v="0"/>
    <s v="Não"/>
    <n v="1"/>
    <x v="0"/>
    <x v="0"/>
    <s v="não"/>
    <x v="1"/>
    <s v=""/>
    <s v=""/>
    <m/>
    <s v=""/>
    <s v=""/>
    <s v=""/>
    <s v=""/>
    <s v=""/>
    <s v=""/>
    <n v="35290737"/>
    <x v="9"/>
    <x v="8"/>
    <x v="27"/>
  </r>
  <r>
    <s v="CARAPICUIBA"/>
    <s v="CARAPICUIBA"/>
    <x v="9"/>
    <x v="28"/>
    <x v="28"/>
    <x v="2"/>
    <x v="4"/>
    <n v="1"/>
    <n v="4"/>
    <n v="0"/>
    <s v="Não"/>
    <n v="1"/>
    <x v="15"/>
    <x v="0"/>
    <s v="não"/>
    <x v="1"/>
    <s v=""/>
    <s v=""/>
    <m/>
    <s v=""/>
    <s v=""/>
    <s v=""/>
    <s v=""/>
    <s v=""/>
    <s v=""/>
    <n v="35290737"/>
    <x v="9"/>
    <x v="8"/>
    <x v="28"/>
  </r>
  <r>
    <s v="CARAPICUIBA"/>
    <s v="CARAPICUIBA"/>
    <x v="9"/>
    <x v="29"/>
    <x v="29"/>
    <x v="3"/>
    <x v="4"/>
    <n v="0"/>
    <n v="4"/>
    <n v="10"/>
    <s v="Não"/>
    <n v="1"/>
    <x v="16"/>
    <x v="0"/>
    <s v="não"/>
    <x v="1"/>
    <s v=""/>
    <s v=""/>
    <m/>
    <s v=""/>
    <s v=""/>
    <s v=""/>
    <s v=""/>
    <s v=""/>
    <s v=""/>
    <n v="35290737"/>
    <x v="9"/>
    <x v="8"/>
    <x v="29"/>
  </r>
  <r>
    <s v="CARAPICUIBA"/>
    <s v="COTIA"/>
    <x v="10"/>
    <x v="30"/>
    <x v="30"/>
    <x v="1"/>
    <x v="1"/>
    <n v="3"/>
    <n v="0"/>
    <n v="13"/>
    <s v="Não"/>
    <n v="1"/>
    <x v="7"/>
    <x v="0"/>
    <s v="não"/>
    <x v="1"/>
    <s v=""/>
    <s v=""/>
    <m/>
    <s v=""/>
    <s v=""/>
    <s v=""/>
    <s v=""/>
    <s v=""/>
    <s v=""/>
    <n v="35438261"/>
    <x v="10"/>
    <x v="9"/>
    <x v="30"/>
  </r>
  <r>
    <s v="CARAPICUIBA"/>
    <s v="COTIA"/>
    <x v="10"/>
    <x v="31"/>
    <x v="31"/>
    <x v="3"/>
    <x v="2"/>
    <n v="0"/>
    <n v="2"/>
    <n v="0"/>
    <s v="Não"/>
    <n v="1"/>
    <x v="1"/>
    <x v="0"/>
    <s v="não"/>
    <x v="1"/>
    <s v=""/>
    <s v=""/>
    <m/>
    <s v=""/>
    <s v=""/>
    <s v=""/>
    <s v=""/>
    <s v=""/>
    <s v=""/>
    <n v="35438261"/>
    <x v="10"/>
    <x v="9"/>
    <x v="31"/>
  </r>
  <r>
    <s v="CARAPICUIBA"/>
    <s v="COTIA"/>
    <x v="10"/>
    <x v="32"/>
    <x v="32"/>
    <x v="3"/>
    <x v="1"/>
    <n v="0"/>
    <n v="0"/>
    <n v="0"/>
    <s v="Não"/>
    <n v="1"/>
    <x v="3"/>
    <x v="0"/>
    <s v="não"/>
    <x v="1"/>
    <s v=""/>
    <s v=""/>
    <m/>
    <s v=""/>
    <s v=""/>
    <s v=""/>
    <s v=""/>
    <s v=""/>
    <s v=""/>
    <n v="35438261"/>
    <x v="10"/>
    <x v="9"/>
    <x v="32"/>
  </r>
  <r>
    <s v="CARAPICUIBA"/>
    <s v="COTIA"/>
    <x v="10"/>
    <x v="33"/>
    <x v="33"/>
    <x v="3"/>
    <x v="1"/>
    <n v="0"/>
    <n v="0"/>
    <n v="0"/>
    <s v="Não"/>
    <n v="1"/>
    <x v="17"/>
    <x v="0"/>
    <s v="não"/>
    <x v="1"/>
    <s v=""/>
    <s v=""/>
    <m/>
    <s v=""/>
    <s v=""/>
    <s v=""/>
    <s v=""/>
    <s v=""/>
    <s v=""/>
    <n v="35438261"/>
    <x v="10"/>
    <x v="9"/>
    <x v="33"/>
  </r>
  <r>
    <s v="CARAPICUIBA"/>
    <s v="COTIA"/>
    <x v="10"/>
    <x v="34"/>
    <x v="34"/>
    <x v="3"/>
    <x v="1"/>
    <n v="0"/>
    <n v="0"/>
    <n v="6"/>
    <s v="Não"/>
    <n v="1"/>
    <x v="9"/>
    <x v="0"/>
    <s v="não"/>
    <x v="1"/>
    <s v=""/>
    <s v=""/>
    <m/>
    <s v=""/>
    <s v=""/>
    <s v=""/>
    <s v=""/>
    <s v=""/>
    <s v=""/>
    <n v="35438261"/>
    <x v="10"/>
    <x v="9"/>
    <x v="34"/>
  </r>
  <r>
    <s v="CATANDUVA"/>
    <s v="CATANDUVA"/>
    <x v="11"/>
    <x v="35"/>
    <x v="35"/>
    <x v="3"/>
    <x v="1"/>
    <n v="0"/>
    <n v="0"/>
    <n v="2"/>
    <s v="Não"/>
    <n v="1"/>
    <x v="0"/>
    <x v="0"/>
    <s v="não"/>
    <x v="1"/>
    <s v=""/>
    <s v=""/>
    <m/>
    <s v=""/>
    <s v=""/>
    <s v=""/>
    <s v=""/>
    <s v=""/>
    <s v=""/>
    <n v="35026694"/>
    <x v="11"/>
    <x v="10"/>
    <x v="35"/>
  </r>
  <r>
    <s v="CATANDUVA"/>
    <s v="CATANDUVA"/>
    <x v="11"/>
    <x v="36"/>
    <x v="36"/>
    <x v="3"/>
    <x v="1"/>
    <n v="0"/>
    <n v="0"/>
    <n v="6"/>
    <s v="Não"/>
    <n v="1"/>
    <x v="0"/>
    <x v="0"/>
    <s v="não"/>
    <x v="1"/>
    <s v=""/>
    <s v=""/>
    <m/>
    <s v=""/>
    <s v=""/>
    <s v=""/>
    <s v=""/>
    <s v=""/>
    <s v=""/>
    <n v="35026694"/>
    <x v="11"/>
    <x v="10"/>
    <x v="36"/>
  </r>
  <r>
    <s v="CATANDUVA"/>
    <s v="CATANDUVA"/>
    <x v="11"/>
    <x v="37"/>
    <x v="37"/>
    <x v="1"/>
    <x v="2"/>
    <n v="3"/>
    <n v="2"/>
    <n v="8"/>
    <s v="Não"/>
    <n v="1"/>
    <x v="18"/>
    <x v="0"/>
    <s v="não"/>
    <x v="1"/>
    <s v=""/>
    <s v=""/>
    <m/>
    <s v=""/>
    <s v=""/>
    <s v=""/>
    <s v=""/>
    <s v=""/>
    <s v=""/>
    <n v="35026694"/>
    <x v="11"/>
    <x v="10"/>
    <x v="37"/>
  </r>
  <r>
    <s v="CATANDUVA"/>
    <s v="CATANDUVA"/>
    <x v="11"/>
    <x v="38"/>
    <x v="38"/>
    <x v="3"/>
    <x v="1"/>
    <n v="0"/>
    <n v="0"/>
    <n v="0"/>
    <s v="Não"/>
    <n v="1"/>
    <x v="19"/>
    <x v="0"/>
    <s v="não"/>
    <x v="1"/>
    <s v=""/>
    <s v=""/>
    <m/>
    <s v=""/>
    <s v=""/>
    <s v=""/>
    <s v=""/>
    <s v=""/>
    <s v=""/>
    <n v="35026694"/>
    <x v="11"/>
    <x v="10"/>
    <x v="38"/>
  </r>
  <r>
    <s v="CENTRO"/>
    <s v="VILA GUILHERME"/>
    <x v="12"/>
    <x v="39"/>
    <x v="39"/>
    <x v="2"/>
    <x v="0"/>
    <n v="1"/>
    <n v="6"/>
    <n v="0"/>
    <s v="Não"/>
    <n v="1"/>
    <x v="1"/>
    <x v="0"/>
    <s v="não"/>
    <x v="1"/>
    <s v=""/>
    <s v=""/>
    <m/>
    <s v=""/>
    <s v=""/>
    <s v=""/>
    <s v=""/>
    <s v=""/>
    <s v=""/>
    <n v="35000954"/>
    <x v="12"/>
    <x v="11"/>
    <x v="39"/>
  </r>
  <r>
    <s v="CENTRO"/>
    <s v="BRAS"/>
    <x v="12"/>
    <x v="40"/>
    <x v="40"/>
    <x v="3"/>
    <x v="4"/>
    <n v="0"/>
    <n v="4"/>
    <n v="12"/>
    <s v="Não"/>
    <n v="1"/>
    <x v="20"/>
    <x v="0"/>
    <s v="não"/>
    <x v="1"/>
    <s v=""/>
    <s v=""/>
    <m/>
    <s v=""/>
    <s v=""/>
    <s v=""/>
    <s v=""/>
    <s v=""/>
    <s v=""/>
    <n v="35001594"/>
    <x v="13"/>
    <x v="12"/>
    <x v="40"/>
  </r>
  <r>
    <s v="CENTRO"/>
    <s v="BRAS"/>
    <x v="12"/>
    <x v="41"/>
    <x v="41"/>
    <x v="3"/>
    <x v="1"/>
    <n v="0"/>
    <n v="0"/>
    <n v="0"/>
    <s v="Não"/>
    <n v="2"/>
    <x v="15"/>
    <x v="0"/>
    <s v="não"/>
    <x v="1"/>
    <s v=""/>
    <s v=""/>
    <m/>
    <s v=""/>
    <s v=""/>
    <s v=""/>
    <s v=""/>
    <s v=""/>
    <s v=""/>
    <n v="35001594"/>
    <x v="13"/>
    <x v="12"/>
    <x v="23"/>
  </r>
  <r>
    <s v="CENTRO"/>
    <s v="SANTANA"/>
    <x v="12"/>
    <x v="42"/>
    <x v="42"/>
    <x v="3"/>
    <x v="1"/>
    <n v="0"/>
    <n v="0"/>
    <n v="0"/>
    <s v="Não"/>
    <n v="1"/>
    <x v="3"/>
    <x v="0"/>
    <s v="não"/>
    <x v="1"/>
    <s v=""/>
    <s v=""/>
    <m/>
    <s v=""/>
    <s v=""/>
    <s v=""/>
    <s v=""/>
    <s v=""/>
    <s v=""/>
    <n v="35304815"/>
    <x v="14"/>
    <x v="13"/>
    <x v="41"/>
  </r>
  <r>
    <s v="CENTRO"/>
    <s v="SANTA CECILIA"/>
    <x v="12"/>
    <x v="43"/>
    <x v="43"/>
    <x v="0"/>
    <x v="3"/>
    <n v="4"/>
    <n v="1"/>
    <n v="12"/>
    <s v="Não"/>
    <n v="1"/>
    <x v="1"/>
    <x v="0"/>
    <s v="não"/>
    <x v="1"/>
    <s v=""/>
    <s v=""/>
    <m/>
    <s v="Consta"/>
    <s v=""/>
    <s v=""/>
    <s v=""/>
    <s v=""/>
    <s v="Consta"/>
    <n v="35001594"/>
    <x v="13"/>
    <x v="12"/>
    <x v="42"/>
  </r>
  <r>
    <s v="CENTRO"/>
    <s v="SANTANA"/>
    <x v="12"/>
    <x v="44"/>
    <x v="44"/>
    <x v="0"/>
    <x v="0"/>
    <n v="4"/>
    <n v="10"/>
    <n v="13"/>
    <s v="Não"/>
    <n v="1"/>
    <x v="21"/>
    <x v="0"/>
    <s v="ok"/>
    <x v="0"/>
    <s v=""/>
    <s v="sim"/>
    <m/>
    <s v=""/>
    <s v=""/>
    <s v=""/>
    <s v=""/>
    <s v=""/>
    <s v=""/>
    <n v="35304815"/>
    <x v="14"/>
    <x v="13"/>
    <x v="43"/>
  </r>
  <r>
    <s v="CENTRO"/>
    <s v="PARI"/>
    <x v="12"/>
    <x v="45"/>
    <x v="45"/>
    <x v="4"/>
    <x v="0"/>
    <n v="2"/>
    <n v="5"/>
    <n v="0"/>
    <s v="Não"/>
    <n v="1"/>
    <x v="4"/>
    <x v="0"/>
    <s v="não"/>
    <x v="1"/>
    <s v=""/>
    <s v=""/>
    <m/>
    <s v=""/>
    <s v="Consta"/>
    <s v=""/>
    <s v=""/>
    <s v=""/>
    <s v="Consta"/>
    <n v="35001594"/>
    <x v="13"/>
    <x v="12"/>
    <x v="43"/>
  </r>
  <r>
    <s v="CENTRO"/>
    <s v="PARI"/>
    <x v="12"/>
    <x v="46"/>
    <x v="46"/>
    <x v="3"/>
    <x v="1"/>
    <n v="0"/>
    <n v="0"/>
    <n v="8"/>
    <s v="Não"/>
    <n v="1"/>
    <x v="0"/>
    <x v="0"/>
    <s v="não"/>
    <x v="1"/>
    <s v=""/>
    <s v=""/>
    <m/>
    <s v=""/>
    <s v=""/>
    <s v=""/>
    <s v=""/>
    <s v=""/>
    <s v=""/>
    <n v="35000954"/>
    <x v="12"/>
    <x v="11"/>
    <x v="44"/>
  </r>
  <r>
    <s v="CENTRO OESTE"/>
    <s v="PINHEIROS"/>
    <x v="12"/>
    <x v="47"/>
    <x v="47"/>
    <x v="0"/>
    <x v="0"/>
    <n v="8"/>
    <n v="12"/>
    <n v="18"/>
    <s v="Não"/>
    <n v="1"/>
    <x v="22"/>
    <x v="0"/>
    <s v="ok"/>
    <x v="1"/>
    <s v=""/>
    <s v=""/>
    <m/>
    <s v=""/>
    <s v=""/>
    <s v=""/>
    <s v=""/>
    <s v=""/>
    <s v=""/>
    <n v="35003694"/>
    <x v="15"/>
    <x v="14"/>
    <x v="45"/>
  </r>
  <r>
    <s v="CENTRO OESTE"/>
    <s v="JARDIM PAULISTA"/>
    <x v="12"/>
    <x v="48"/>
    <x v="48"/>
    <x v="0"/>
    <x v="0"/>
    <n v="8"/>
    <n v="15"/>
    <n v="0"/>
    <s v="Não"/>
    <n v="5"/>
    <x v="20"/>
    <x v="0"/>
    <s v="ok"/>
    <x v="0"/>
    <s v=""/>
    <s v=""/>
    <m/>
    <s v=""/>
    <s v=""/>
    <s v=""/>
    <s v=""/>
    <s v=""/>
    <s v=""/>
    <n v="35003694"/>
    <x v="15"/>
    <x v="14"/>
    <x v="46"/>
  </r>
  <r>
    <s v="CENTRO OESTE"/>
    <s v="RAPOSO TAVARES"/>
    <x v="12"/>
    <x v="49"/>
    <x v="49"/>
    <x v="0"/>
    <x v="0"/>
    <n v="5"/>
    <n v="12"/>
    <n v="12"/>
    <s v="Não"/>
    <n v="1"/>
    <x v="11"/>
    <x v="0"/>
    <s v="ok"/>
    <x v="0"/>
    <s v="Good"/>
    <s v=""/>
    <s v="sim"/>
    <s v=""/>
    <s v=""/>
    <s v=""/>
    <s v=""/>
    <s v=""/>
    <s v=""/>
    <n v="35438418"/>
    <x v="16"/>
    <x v="15"/>
    <x v="47"/>
  </r>
  <r>
    <s v="CENTRO OESTE"/>
    <s v="RAPOSO TAVARES"/>
    <x v="12"/>
    <x v="50"/>
    <x v="50"/>
    <x v="3"/>
    <x v="0"/>
    <n v="0"/>
    <n v="5"/>
    <n v="4"/>
    <s v="Não"/>
    <n v="1"/>
    <x v="1"/>
    <x v="0"/>
    <s v="não"/>
    <x v="1"/>
    <s v=""/>
    <s v=""/>
    <m/>
    <s v=""/>
    <s v=""/>
    <s v=""/>
    <s v=""/>
    <s v=""/>
    <s v=""/>
    <n v="35438418"/>
    <x v="16"/>
    <x v="15"/>
    <x v="48"/>
  </r>
  <r>
    <s v="CENTRO OESTE"/>
    <s v="RAPOSO TAVARES"/>
    <x v="12"/>
    <x v="51"/>
    <x v="51"/>
    <x v="2"/>
    <x v="1"/>
    <n v="1"/>
    <n v="0"/>
    <n v="5"/>
    <s v="Não"/>
    <n v="1"/>
    <x v="3"/>
    <x v="0"/>
    <s v="não"/>
    <x v="1"/>
    <s v=""/>
    <s v=""/>
    <m/>
    <s v=""/>
    <s v=""/>
    <s v=""/>
    <s v=""/>
    <s v=""/>
    <s v=""/>
    <n v="35438418"/>
    <x v="16"/>
    <x v="15"/>
    <x v="49"/>
  </r>
  <r>
    <s v="CENTRO OESTE"/>
    <s v="RAPOSO TAVARES"/>
    <x v="12"/>
    <x v="52"/>
    <x v="52"/>
    <x v="2"/>
    <x v="3"/>
    <n v="1"/>
    <n v="1"/>
    <n v="0"/>
    <s v="Não"/>
    <n v="1"/>
    <x v="4"/>
    <x v="0"/>
    <s v="não"/>
    <x v="1"/>
    <s v=""/>
    <s v=""/>
    <m/>
    <s v=""/>
    <s v=""/>
    <s v=""/>
    <s v=""/>
    <s v=""/>
    <s v=""/>
    <n v="35438418"/>
    <x v="16"/>
    <x v="15"/>
    <x v="50"/>
  </r>
  <r>
    <s v="CENTRO SUL"/>
    <s v="IPIRANGA"/>
    <x v="12"/>
    <x v="53"/>
    <x v="53"/>
    <x v="1"/>
    <x v="0"/>
    <n v="3"/>
    <n v="5"/>
    <n v="11"/>
    <s v="Não"/>
    <n v="1"/>
    <x v="5"/>
    <x v="0"/>
    <s v="ok"/>
    <x v="0"/>
    <s v=""/>
    <s v=""/>
    <m/>
    <s v=""/>
    <s v=""/>
    <s v=""/>
    <s v=""/>
    <s v=""/>
    <s v=""/>
    <n v="35004352"/>
    <x v="17"/>
    <x v="16"/>
    <x v="51"/>
  </r>
  <r>
    <s v="CENTRO SUL"/>
    <s v="CURSINO"/>
    <x v="12"/>
    <x v="54"/>
    <x v="54"/>
    <x v="0"/>
    <x v="0"/>
    <n v="10"/>
    <n v="10"/>
    <n v="7"/>
    <s v="Não"/>
    <n v="1"/>
    <x v="2"/>
    <x v="0"/>
    <s v="ok"/>
    <x v="0"/>
    <s v=""/>
    <s v=""/>
    <m/>
    <s v=""/>
    <s v=""/>
    <s v=""/>
    <s v=""/>
    <s v=""/>
    <s v=""/>
    <n v="35004352"/>
    <x v="17"/>
    <x v="16"/>
    <x v="52"/>
  </r>
  <r>
    <s v="CENTRO SUL"/>
    <s v="SACOMA"/>
    <x v="12"/>
    <x v="55"/>
    <x v="55"/>
    <x v="1"/>
    <x v="0"/>
    <n v="3"/>
    <n v="10"/>
    <n v="5"/>
    <s v="Não"/>
    <n v="1"/>
    <x v="4"/>
    <x v="0"/>
    <s v="ok"/>
    <x v="0"/>
    <s v=""/>
    <s v=""/>
    <m/>
    <s v=""/>
    <s v=""/>
    <s v=""/>
    <s v=""/>
    <s v=""/>
    <s v=""/>
    <n v="35434632"/>
    <x v="18"/>
    <x v="17"/>
    <x v="53"/>
  </r>
  <r>
    <s v="CENTRO SUL"/>
    <s v="SACOMA"/>
    <x v="12"/>
    <x v="56"/>
    <x v="56"/>
    <x v="4"/>
    <x v="0"/>
    <n v="2"/>
    <n v="7"/>
    <n v="0"/>
    <s v="Não"/>
    <n v="1"/>
    <x v="23"/>
    <x v="0"/>
    <s v="não"/>
    <x v="1"/>
    <s v=""/>
    <s v=""/>
    <m/>
    <s v=""/>
    <s v=""/>
    <s v=""/>
    <s v=""/>
    <s v=""/>
    <s v=""/>
    <n v="35434632"/>
    <x v="18"/>
    <x v="17"/>
    <x v="54"/>
  </r>
  <r>
    <s v="CENTRO SUL"/>
    <s v="IPIRANGA"/>
    <x v="12"/>
    <x v="57"/>
    <x v="57"/>
    <x v="2"/>
    <x v="3"/>
    <n v="1"/>
    <n v="1"/>
    <n v="0"/>
    <s v="Não"/>
    <n v="1"/>
    <x v="5"/>
    <x v="0"/>
    <s v="não"/>
    <x v="1"/>
    <s v=""/>
    <s v=""/>
    <m/>
    <s v=""/>
    <s v=""/>
    <s v=""/>
    <s v=""/>
    <s v=""/>
    <s v=""/>
    <n v="35004352"/>
    <x v="17"/>
    <x v="16"/>
    <x v="55"/>
  </r>
  <r>
    <s v="CENTRO SUL"/>
    <s v="MOOCA"/>
    <x v="12"/>
    <x v="58"/>
    <x v="58"/>
    <x v="3"/>
    <x v="0"/>
    <n v="0"/>
    <n v="7"/>
    <n v="0"/>
    <s v="Não"/>
    <n v="1"/>
    <x v="24"/>
    <x v="0"/>
    <s v="não"/>
    <x v="1"/>
    <s v=""/>
    <s v="sim"/>
    <m/>
    <s v=""/>
    <s v=""/>
    <s v=""/>
    <s v=""/>
    <s v=""/>
    <s v=""/>
    <n v="35001946"/>
    <x v="19"/>
    <x v="18"/>
    <x v="56"/>
  </r>
  <r>
    <s v="CENTRO SUL"/>
    <s v="SACOMA"/>
    <x v="12"/>
    <x v="59"/>
    <x v="59"/>
    <x v="3"/>
    <x v="1"/>
    <n v="0"/>
    <n v="0"/>
    <n v="0"/>
    <s v="Não"/>
    <n v="1"/>
    <x v="23"/>
    <x v="0"/>
    <s v="não"/>
    <x v="1"/>
    <s v=""/>
    <s v=""/>
    <m/>
    <s v=""/>
    <s v=""/>
    <s v=""/>
    <s v=""/>
    <s v=""/>
    <s v=""/>
    <n v="35434632"/>
    <x v="18"/>
    <x v="17"/>
    <x v="57"/>
  </r>
  <r>
    <s v="CENTRO SUL"/>
    <s v="IPIRANGA"/>
    <x v="12"/>
    <x v="60"/>
    <x v="60"/>
    <x v="1"/>
    <x v="3"/>
    <n v="3"/>
    <n v="1"/>
    <n v="0"/>
    <s v="Não"/>
    <n v="1"/>
    <x v="9"/>
    <x v="0"/>
    <s v="não"/>
    <x v="1"/>
    <s v=""/>
    <s v=""/>
    <m/>
    <s v=""/>
    <s v=""/>
    <s v=""/>
    <s v=""/>
    <s v=""/>
    <s v=""/>
    <n v="35004352"/>
    <x v="17"/>
    <x v="16"/>
    <x v="58"/>
  </r>
  <r>
    <s v="CENTRO SUL"/>
    <s v="MOOCA"/>
    <x v="12"/>
    <x v="61"/>
    <x v="61"/>
    <x v="3"/>
    <x v="1"/>
    <n v="0"/>
    <n v="0"/>
    <n v="0"/>
    <s v="Não"/>
    <n v="1"/>
    <x v="15"/>
    <x v="0"/>
    <s v="não"/>
    <x v="1"/>
    <s v=""/>
    <s v=""/>
    <m/>
    <s v=""/>
    <s v=""/>
    <s v=""/>
    <s v=""/>
    <s v=""/>
    <s v=""/>
    <n v="35001636"/>
    <x v="20"/>
    <x v="19"/>
    <x v="59"/>
  </r>
  <r>
    <s v="CENTRO SUL"/>
    <s v="SACOMA"/>
    <x v="12"/>
    <x v="62"/>
    <x v="62"/>
    <x v="3"/>
    <x v="3"/>
    <n v="0"/>
    <n v="1"/>
    <n v="0"/>
    <s v="Não"/>
    <n v="1"/>
    <x v="5"/>
    <x v="0"/>
    <s v="não"/>
    <x v="1"/>
    <s v=""/>
    <s v=""/>
    <m/>
    <s v=""/>
    <s v=""/>
    <s v=""/>
    <s v=""/>
    <s v=""/>
    <s v=""/>
    <n v="35434632"/>
    <x v="18"/>
    <x v="17"/>
    <x v="60"/>
  </r>
  <r>
    <s v="CENTRO SUL"/>
    <s v="VILA MARIANA"/>
    <x v="12"/>
    <x v="63"/>
    <x v="63"/>
    <x v="0"/>
    <x v="0"/>
    <n v="7"/>
    <n v="12"/>
    <n v="8"/>
    <s v="Não"/>
    <n v="3"/>
    <x v="20"/>
    <x v="0"/>
    <s v="ok"/>
    <x v="0"/>
    <s v="Good"/>
    <s v=""/>
    <s v="sim"/>
    <s v=""/>
    <s v=""/>
    <s v=""/>
    <s v=""/>
    <s v=""/>
    <s v=""/>
    <n v="35004352"/>
    <x v="17"/>
    <x v="16"/>
    <x v="61"/>
  </r>
  <r>
    <s v="FERNANDOPOLIS"/>
    <s v="FERNANDOPOLIS"/>
    <x v="13"/>
    <x v="64"/>
    <x v="64"/>
    <x v="2"/>
    <x v="0"/>
    <n v="1"/>
    <n v="13"/>
    <n v="0"/>
    <s v="Não"/>
    <n v="1"/>
    <x v="23"/>
    <x v="0"/>
    <s v="não"/>
    <x v="1"/>
    <s v=""/>
    <s v=""/>
    <m/>
    <s v=""/>
    <s v=""/>
    <s v=""/>
    <s v=""/>
    <s v=""/>
    <s v=""/>
    <n v="35290725"/>
    <x v="21"/>
    <x v="20"/>
    <x v="62"/>
  </r>
  <r>
    <s v="FERNANDOPOLIS"/>
    <s v="FERNANDOPOLIS"/>
    <x v="13"/>
    <x v="65"/>
    <x v="65"/>
    <x v="3"/>
    <x v="2"/>
    <n v="0"/>
    <n v="2"/>
    <n v="8"/>
    <s v="Não"/>
    <n v="1"/>
    <x v="20"/>
    <x v="0"/>
    <s v="não"/>
    <x v="1"/>
    <s v=""/>
    <s v=""/>
    <m/>
    <s v=""/>
    <s v=""/>
    <s v=""/>
    <s v=""/>
    <s v=""/>
    <s v=""/>
    <n v="35290725"/>
    <x v="21"/>
    <x v="20"/>
    <x v="63"/>
  </r>
  <r>
    <s v="FERNANDOPOLIS"/>
    <s v="FERNANDOPOLIS"/>
    <x v="13"/>
    <x v="66"/>
    <x v="66"/>
    <x v="3"/>
    <x v="0"/>
    <n v="0"/>
    <n v="10"/>
    <n v="0"/>
    <s v="Não"/>
    <n v="1"/>
    <x v="0"/>
    <x v="0"/>
    <s v="não"/>
    <x v="1"/>
    <s v=""/>
    <s v=""/>
    <m/>
    <s v=""/>
    <s v=""/>
    <s v=""/>
    <s v=""/>
    <s v=""/>
    <s v=""/>
    <n v="35290725"/>
    <x v="21"/>
    <x v="20"/>
    <x v="64"/>
  </r>
  <r>
    <s v="GUARATINGUETA"/>
    <s v="GUARATINGUETA"/>
    <x v="14"/>
    <x v="67"/>
    <x v="67"/>
    <x v="0"/>
    <x v="5"/>
    <n v="5"/>
    <n v="3"/>
    <n v="7"/>
    <s v="Não"/>
    <n v="1"/>
    <x v="0"/>
    <x v="0"/>
    <s v="ok"/>
    <x v="0"/>
    <s v=""/>
    <s v=""/>
    <m/>
    <s v=""/>
    <s v=""/>
    <s v=""/>
    <s v=""/>
    <s v=""/>
    <s v=""/>
    <n v="35012658"/>
    <x v="22"/>
    <x v="21"/>
    <x v="65"/>
  </r>
  <r>
    <s v="GUARATINGUETA"/>
    <s v="GUARATINGUETA"/>
    <x v="14"/>
    <x v="68"/>
    <x v="68"/>
    <x v="0"/>
    <x v="0"/>
    <n v="4"/>
    <n v="10"/>
    <n v="5"/>
    <s v="Não"/>
    <n v="1"/>
    <x v="9"/>
    <x v="0"/>
    <s v="ok"/>
    <x v="0"/>
    <s v=""/>
    <s v=""/>
    <m/>
    <s v=""/>
    <s v=""/>
    <s v=""/>
    <s v=""/>
    <s v=""/>
    <s v=""/>
    <n v="35012658"/>
    <x v="22"/>
    <x v="21"/>
    <x v="66"/>
  </r>
  <r>
    <s v="GUARATINGUETA"/>
    <s v="GUARATINGUETA"/>
    <x v="14"/>
    <x v="69"/>
    <x v="69"/>
    <x v="0"/>
    <x v="0"/>
    <n v="11"/>
    <n v="13"/>
    <n v="9"/>
    <s v="Não"/>
    <n v="2"/>
    <x v="1"/>
    <x v="0"/>
    <s v="ok"/>
    <x v="0"/>
    <s v=""/>
    <s v=""/>
    <m/>
    <s v=""/>
    <s v=""/>
    <s v=""/>
    <s v=""/>
    <s v=""/>
    <s v=""/>
    <n v="35012658"/>
    <x v="22"/>
    <x v="21"/>
    <x v="67"/>
  </r>
  <r>
    <s v="GUARATINGUETA"/>
    <s v="LORENA"/>
    <x v="15"/>
    <x v="70"/>
    <x v="70"/>
    <x v="0"/>
    <x v="0"/>
    <n v="9"/>
    <n v="11"/>
    <n v="0"/>
    <s v="Não"/>
    <n v="1"/>
    <x v="4"/>
    <x v="0"/>
    <s v="ok"/>
    <x v="0"/>
    <s v=""/>
    <s v=""/>
    <m/>
    <s v=""/>
    <s v=""/>
    <s v=""/>
    <s v=""/>
    <s v=""/>
    <s v=""/>
    <n v="35446208"/>
    <x v="23"/>
    <x v="22"/>
    <x v="57"/>
  </r>
  <r>
    <s v="GUARATINGUETA"/>
    <s v="LORENA"/>
    <x v="15"/>
    <x v="71"/>
    <x v="71"/>
    <x v="0"/>
    <x v="0"/>
    <n v="9"/>
    <n v="9"/>
    <n v="1"/>
    <s v="Não"/>
    <n v="1"/>
    <x v="25"/>
    <x v="0"/>
    <s v="ok"/>
    <x v="0"/>
    <s v=""/>
    <s v=""/>
    <m/>
    <s v=""/>
    <s v=""/>
    <s v=""/>
    <s v=""/>
    <s v=""/>
    <s v=""/>
    <n v="35446208"/>
    <x v="23"/>
    <x v="22"/>
    <x v="68"/>
  </r>
  <r>
    <s v="ITAPETININGA"/>
    <s v="TATUI"/>
    <x v="16"/>
    <x v="72"/>
    <x v="72"/>
    <x v="3"/>
    <x v="1"/>
    <n v="0"/>
    <n v="0"/>
    <n v="0"/>
    <s v="Não"/>
    <n v="0"/>
    <x v="3"/>
    <x v="0"/>
    <s v="não"/>
    <x v="1"/>
    <s v=""/>
    <s v=""/>
    <m/>
    <s v=""/>
    <s v=""/>
    <s v=""/>
    <s v=""/>
    <s v=""/>
    <s v=""/>
    <n v="35016724"/>
    <x v="24"/>
    <x v="23"/>
    <x v="69"/>
  </r>
  <r>
    <s v="ITAPETININGA"/>
    <s v="TATUI"/>
    <x v="16"/>
    <x v="73"/>
    <x v="73"/>
    <x v="4"/>
    <x v="5"/>
    <n v="2"/>
    <n v="3"/>
    <n v="6"/>
    <s v="Não"/>
    <n v="1"/>
    <x v="15"/>
    <x v="0"/>
    <s v="não"/>
    <x v="1"/>
    <s v=""/>
    <s v=""/>
    <m/>
    <s v=""/>
    <s v=""/>
    <s v=""/>
    <s v=""/>
    <s v=""/>
    <s v=""/>
    <n v="35016724"/>
    <x v="24"/>
    <x v="23"/>
    <x v="70"/>
  </r>
  <r>
    <s v="ITAPETININGA"/>
    <s v="TATUI"/>
    <x v="16"/>
    <x v="74"/>
    <x v="74"/>
    <x v="3"/>
    <x v="1"/>
    <n v="0"/>
    <n v="0"/>
    <n v="0"/>
    <s v="Não"/>
    <n v="1"/>
    <x v="14"/>
    <x v="0"/>
    <s v="não"/>
    <x v="1"/>
    <s v=""/>
    <s v=""/>
    <m/>
    <s v=""/>
    <s v=""/>
    <s v=""/>
    <s v=""/>
    <s v=""/>
    <s v=""/>
    <n v="35016724"/>
    <x v="24"/>
    <x v="23"/>
    <x v="71"/>
  </r>
  <r>
    <s v="ITAPETININGA"/>
    <s v="TATUI"/>
    <x v="16"/>
    <x v="75"/>
    <x v="75"/>
    <x v="3"/>
    <x v="1"/>
    <n v="0"/>
    <n v="0"/>
    <n v="2"/>
    <s v="Não"/>
    <n v="1"/>
    <x v="20"/>
    <x v="0"/>
    <s v="não"/>
    <x v="1"/>
    <s v=""/>
    <s v=""/>
    <m/>
    <s v=""/>
    <s v=""/>
    <s v=""/>
    <s v=""/>
    <s v=""/>
    <s v=""/>
    <n v="35016724"/>
    <x v="24"/>
    <x v="23"/>
    <x v="72"/>
  </r>
  <r>
    <s v="ITAQUAQUECETUBA"/>
    <s v="ITAQUAQUECETUBA"/>
    <x v="17"/>
    <x v="76"/>
    <x v="76"/>
    <x v="3"/>
    <x v="1"/>
    <n v="0"/>
    <n v="0"/>
    <n v="4"/>
    <s v="Não"/>
    <n v="1"/>
    <x v="3"/>
    <x v="0"/>
    <s v="não"/>
    <x v="1"/>
    <s v=""/>
    <s v=""/>
    <m/>
    <s v=""/>
    <s v=""/>
    <s v=""/>
    <s v=""/>
    <s v=""/>
    <s v=""/>
    <n v="35446836"/>
    <x v="25"/>
    <x v="24"/>
    <x v="73"/>
  </r>
  <r>
    <s v="ITAQUAQUECETUBA"/>
    <s v="ITAQUAQUECETUBA"/>
    <x v="17"/>
    <x v="77"/>
    <x v="77"/>
    <x v="2"/>
    <x v="1"/>
    <n v="1"/>
    <n v="0"/>
    <n v="10"/>
    <s v="Não"/>
    <n v="1"/>
    <x v="26"/>
    <x v="0"/>
    <s v="não"/>
    <x v="1"/>
    <s v=""/>
    <s v=""/>
    <m/>
    <s v=""/>
    <s v=""/>
    <s v=""/>
    <s v=""/>
    <s v=""/>
    <s v=""/>
    <n v="35446836"/>
    <x v="25"/>
    <x v="24"/>
    <x v="74"/>
  </r>
  <r>
    <s v="ITAQUAQUECETUBA"/>
    <s v="ITAQUAQUECETUBA"/>
    <x v="17"/>
    <x v="78"/>
    <x v="78"/>
    <x v="0"/>
    <x v="0"/>
    <n v="5"/>
    <n v="6"/>
    <n v="9"/>
    <s v="Não"/>
    <n v="1"/>
    <x v="16"/>
    <x v="0"/>
    <s v="ok"/>
    <x v="0"/>
    <s v=""/>
    <s v=""/>
    <m/>
    <s v=""/>
    <s v=""/>
    <s v=""/>
    <s v=""/>
    <s v=""/>
    <s v=""/>
    <n v="35446836"/>
    <x v="25"/>
    <x v="24"/>
    <x v="75"/>
  </r>
  <r>
    <s v="ITAQUAQUECETUBA"/>
    <s v="ITAQUAQUECETUBA"/>
    <x v="17"/>
    <x v="79"/>
    <x v="79"/>
    <x v="2"/>
    <x v="1"/>
    <n v="1"/>
    <n v="0"/>
    <n v="9"/>
    <s v="Não"/>
    <n v="1"/>
    <x v="1"/>
    <x v="0"/>
    <s v="não"/>
    <x v="1"/>
    <s v=""/>
    <s v=""/>
    <m/>
    <s v=""/>
    <s v=""/>
    <s v=""/>
    <s v=""/>
    <s v=""/>
    <s v=""/>
    <n v="35446836"/>
    <x v="25"/>
    <x v="24"/>
    <x v="76"/>
  </r>
  <r>
    <s v="ITAQUAQUECETUBA"/>
    <s v="ITAQUAQUECETUBA"/>
    <x v="17"/>
    <x v="80"/>
    <x v="80"/>
    <x v="4"/>
    <x v="5"/>
    <n v="2"/>
    <n v="3"/>
    <n v="0"/>
    <s v="Não"/>
    <n v="1"/>
    <x v="10"/>
    <x v="0"/>
    <s v="não"/>
    <x v="1"/>
    <s v=""/>
    <s v=""/>
    <m/>
    <s v=""/>
    <s v=""/>
    <s v=""/>
    <s v=""/>
    <s v=""/>
    <s v=""/>
    <n v="35446836"/>
    <x v="25"/>
    <x v="24"/>
    <x v="77"/>
  </r>
  <r>
    <s v="ITAQUAQUECETUBA"/>
    <s v="POA"/>
    <x v="18"/>
    <x v="81"/>
    <x v="81"/>
    <x v="0"/>
    <x v="0"/>
    <n v="6"/>
    <n v="5"/>
    <n v="10"/>
    <s v="Não"/>
    <n v="1"/>
    <x v="22"/>
    <x v="0"/>
    <s v="ok"/>
    <x v="1"/>
    <s v=""/>
    <s v=""/>
    <m/>
    <s v=""/>
    <s v=""/>
    <s v=""/>
    <s v=""/>
    <s v=""/>
    <s v=""/>
    <n v="35433861"/>
    <x v="26"/>
    <x v="25"/>
    <x v="78"/>
  </r>
  <r>
    <s v="ITAQUAQUECETUBA"/>
    <s v="POA"/>
    <x v="18"/>
    <x v="82"/>
    <x v="82"/>
    <x v="3"/>
    <x v="1"/>
    <n v="0"/>
    <n v="0"/>
    <n v="1"/>
    <s v="Não"/>
    <n v="1"/>
    <x v="27"/>
    <x v="0"/>
    <s v="não"/>
    <x v="1"/>
    <s v=""/>
    <s v=""/>
    <m/>
    <s v=""/>
    <s v=""/>
    <s v=""/>
    <s v=""/>
    <s v=""/>
    <s v=""/>
    <n v="35433861"/>
    <x v="26"/>
    <x v="25"/>
    <x v="79"/>
  </r>
  <r>
    <s v="ITAQUAQUECETUBA"/>
    <s v="POA"/>
    <x v="18"/>
    <x v="83"/>
    <x v="83"/>
    <x v="2"/>
    <x v="3"/>
    <n v="1"/>
    <n v="1"/>
    <n v="1"/>
    <s v="Não"/>
    <n v="1"/>
    <x v="2"/>
    <x v="0"/>
    <s v="não"/>
    <x v="1"/>
    <s v=""/>
    <s v=""/>
    <m/>
    <s v=""/>
    <s v=""/>
    <s v=""/>
    <s v=""/>
    <s v=""/>
    <s v=""/>
    <n v="35433861"/>
    <x v="26"/>
    <x v="25"/>
    <x v="80"/>
  </r>
  <r>
    <s v="ITAQUAQUECETUBA"/>
    <s v="POA"/>
    <x v="18"/>
    <x v="84"/>
    <x v="84"/>
    <x v="2"/>
    <x v="2"/>
    <n v="1"/>
    <n v="2"/>
    <n v="0"/>
    <s v="Não"/>
    <n v="1"/>
    <x v="10"/>
    <x v="0"/>
    <s v="não"/>
    <x v="1"/>
    <s v=""/>
    <s v=""/>
    <m/>
    <s v=""/>
    <s v=""/>
    <s v=""/>
    <s v=""/>
    <s v=""/>
    <s v=""/>
    <n v="35433861"/>
    <x v="26"/>
    <x v="25"/>
    <x v="81"/>
  </r>
  <r>
    <s v="ITAQUAQUECETUBA"/>
    <s v="POA"/>
    <x v="18"/>
    <x v="85"/>
    <x v="85"/>
    <x v="3"/>
    <x v="1"/>
    <n v="0"/>
    <n v="0"/>
    <n v="0"/>
    <s v="Não"/>
    <n v="1"/>
    <x v="4"/>
    <x v="0"/>
    <s v="não"/>
    <x v="1"/>
    <s v=""/>
    <s v=""/>
    <m/>
    <s v=""/>
    <s v=""/>
    <s v=""/>
    <s v=""/>
    <s v=""/>
    <s v=""/>
    <n v="35433861"/>
    <x v="26"/>
    <x v="25"/>
    <x v="82"/>
  </r>
  <r>
    <s v="JACAREI"/>
    <s v="ARUJA"/>
    <x v="19"/>
    <x v="86"/>
    <x v="86"/>
    <x v="4"/>
    <x v="4"/>
    <n v="2"/>
    <n v="4"/>
    <n v="10"/>
    <s v="Não"/>
    <n v="1"/>
    <x v="7"/>
    <x v="0"/>
    <s v="não"/>
    <x v="1"/>
    <s v=""/>
    <s v=""/>
    <m/>
    <s v=""/>
    <s v=""/>
    <s v=""/>
    <s v=""/>
    <s v=""/>
    <s v=""/>
    <n v="35562282"/>
    <x v="27"/>
    <x v="26"/>
    <x v="83"/>
  </r>
  <r>
    <s v="JACAREI"/>
    <s v="ARUJA"/>
    <x v="19"/>
    <x v="87"/>
    <x v="87"/>
    <x v="1"/>
    <x v="0"/>
    <n v="3"/>
    <n v="6"/>
    <n v="4"/>
    <s v="Não"/>
    <n v="1"/>
    <x v="0"/>
    <x v="0"/>
    <s v="ok"/>
    <x v="0"/>
    <s v=""/>
    <s v=""/>
    <m/>
    <s v=""/>
    <s v=""/>
    <s v=""/>
    <s v=""/>
    <s v=""/>
    <s v=""/>
    <n v="35562282"/>
    <x v="27"/>
    <x v="26"/>
    <x v="84"/>
  </r>
  <r>
    <s v="JACAREI"/>
    <s v="ARUJA"/>
    <x v="19"/>
    <x v="88"/>
    <x v="88"/>
    <x v="3"/>
    <x v="1"/>
    <n v="0"/>
    <n v="0"/>
    <n v="0"/>
    <s v="Não"/>
    <n v="1"/>
    <x v="27"/>
    <x v="0"/>
    <s v="não"/>
    <x v="1"/>
    <s v=""/>
    <s v=""/>
    <m/>
    <s v=""/>
    <s v=""/>
    <s v=""/>
    <s v=""/>
    <s v=""/>
    <s v=""/>
    <n v="35562282"/>
    <x v="27"/>
    <x v="26"/>
    <x v="2"/>
  </r>
  <r>
    <s v="JACAREI"/>
    <s v="ARUJA"/>
    <x v="19"/>
    <x v="89"/>
    <x v="89"/>
    <x v="3"/>
    <x v="1"/>
    <n v="0"/>
    <n v="0"/>
    <n v="1"/>
    <s v="Não"/>
    <n v="1"/>
    <x v="0"/>
    <x v="0"/>
    <s v="não"/>
    <x v="1"/>
    <s v=""/>
    <s v=""/>
    <m/>
    <s v=""/>
    <s v=""/>
    <s v=""/>
    <s v=""/>
    <s v=""/>
    <s v=""/>
    <n v="35562282"/>
    <x v="27"/>
    <x v="26"/>
    <x v="85"/>
  </r>
  <r>
    <s v="JACAREI"/>
    <s v="ARUJA"/>
    <x v="19"/>
    <x v="90"/>
    <x v="90"/>
    <x v="4"/>
    <x v="5"/>
    <n v="2"/>
    <n v="3"/>
    <n v="7"/>
    <s v="Não"/>
    <n v="1"/>
    <x v="6"/>
    <x v="0"/>
    <s v="não"/>
    <x v="1"/>
    <s v=""/>
    <s v=""/>
    <m/>
    <s v=""/>
    <s v=""/>
    <s v=""/>
    <s v=""/>
    <s v=""/>
    <s v=""/>
    <n v="35562282"/>
    <x v="27"/>
    <x v="26"/>
    <x v="57"/>
  </r>
  <r>
    <s v="JACAREI"/>
    <s v="JACAREI"/>
    <x v="20"/>
    <x v="91"/>
    <x v="91"/>
    <x v="0"/>
    <x v="0"/>
    <n v="6"/>
    <n v="7"/>
    <n v="1"/>
    <s v="Não"/>
    <n v="1"/>
    <x v="12"/>
    <x v="0"/>
    <s v="ok"/>
    <x v="1"/>
    <s v=""/>
    <s v=""/>
    <m/>
    <s v=""/>
    <s v=""/>
    <s v=""/>
    <s v=""/>
    <s v=""/>
    <s v=""/>
    <n v="35013961"/>
    <x v="28"/>
    <x v="27"/>
    <x v="86"/>
  </r>
  <r>
    <s v="JACAREI"/>
    <s v="JACAREI"/>
    <x v="20"/>
    <x v="92"/>
    <x v="92"/>
    <x v="3"/>
    <x v="1"/>
    <n v="0"/>
    <n v="0"/>
    <n v="0"/>
    <s v="Não"/>
    <n v="1"/>
    <x v="28"/>
    <x v="0"/>
    <s v="não"/>
    <x v="1"/>
    <s v=""/>
    <s v=""/>
    <m/>
    <s v=""/>
    <s v=""/>
    <s v=""/>
    <s v=""/>
    <s v=""/>
    <s v=""/>
    <n v="35013961"/>
    <x v="28"/>
    <x v="27"/>
    <x v="87"/>
  </r>
  <r>
    <s v="JACAREI"/>
    <s v="JACAREI"/>
    <x v="20"/>
    <x v="93"/>
    <x v="93"/>
    <x v="0"/>
    <x v="5"/>
    <n v="6"/>
    <n v="3"/>
    <n v="4"/>
    <s v="Não"/>
    <n v="1"/>
    <x v="4"/>
    <x v="0"/>
    <s v="ok"/>
    <x v="0"/>
    <s v=""/>
    <s v=""/>
    <m/>
    <s v=""/>
    <s v=""/>
    <s v=""/>
    <s v=""/>
    <s v=""/>
    <s v=""/>
    <n v="35013961"/>
    <x v="28"/>
    <x v="27"/>
    <x v="88"/>
  </r>
  <r>
    <s v="JACAREI"/>
    <s v="JACAREI"/>
    <x v="20"/>
    <x v="94"/>
    <x v="94"/>
    <x v="3"/>
    <x v="5"/>
    <n v="0"/>
    <n v="3"/>
    <n v="0"/>
    <s v="Não"/>
    <n v="1"/>
    <x v="20"/>
    <x v="0"/>
    <s v="não"/>
    <x v="1"/>
    <s v=""/>
    <s v=""/>
    <m/>
    <s v=""/>
    <s v=""/>
    <s v=""/>
    <s v=""/>
    <s v=""/>
    <s v=""/>
    <n v="35013961"/>
    <x v="28"/>
    <x v="27"/>
    <x v="5"/>
  </r>
  <r>
    <s v="JACAREI"/>
    <s v="SANTA ISABEL"/>
    <x v="21"/>
    <x v="95"/>
    <x v="95"/>
    <x v="3"/>
    <x v="1"/>
    <n v="0"/>
    <n v="0"/>
    <n v="3"/>
    <s v="Não"/>
    <n v="1"/>
    <x v="10"/>
    <x v="0"/>
    <s v="não"/>
    <x v="1"/>
    <s v=""/>
    <s v=""/>
    <m/>
    <s v=""/>
    <s v=""/>
    <s v=""/>
    <s v=""/>
    <s v=""/>
    <s v=""/>
    <n v="35438431"/>
    <x v="29"/>
    <x v="28"/>
    <x v="89"/>
  </r>
  <r>
    <s v="JACAREI"/>
    <s v="SANTA ISABEL"/>
    <x v="21"/>
    <x v="96"/>
    <x v="96"/>
    <x v="3"/>
    <x v="2"/>
    <n v="0"/>
    <n v="2"/>
    <n v="0"/>
    <s v="Não"/>
    <n v="1"/>
    <x v="10"/>
    <x v="0"/>
    <s v="não"/>
    <x v="1"/>
    <s v=""/>
    <s v=""/>
    <m/>
    <s v=""/>
    <s v=""/>
    <s v=""/>
    <s v=""/>
    <s v=""/>
    <s v=""/>
    <n v="35438431"/>
    <x v="29"/>
    <x v="28"/>
    <x v="49"/>
  </r>
  <r>
    <s v="JACAREI"/>
    <s v="SANTA ISABEL"/>
    <x v="21"/>
    <x v="97"/>
    <x v="97"/>
    <x v="2"/>
    <x v="3"/>
    <n v="1"/>
    <n v="1"/>
    <n v="5"/>
    <s v="Não"/>
    <n v="1"/>
    <x v="2"/>
    <x v="0"/>
    <s v="não"/>
    <x v="1"/>
    <s v=""/>
    <s v=""/>
    <m/>
    <s v=""/>
    <s v=""/>
    <s v=""/>
    <s v=""/>
    <s v=""/>
    <s v=""/>
    <n v="35438431"/>
    <x v="29"/>
    <x v="28"/>
    <x v="90"/>
  </r>
  <r>
    <s v="JACAREI"/>
    <s v="SANTA ISABEL"/>
    <x v="21"/>
    <x v="98"/>
    <x v="98"/>
    <x v="4"/>
    <x v="1"/>
    <n v="2"/>
    <n v="0"/>
    <n v="0"/>
    <s v="Não"/>
    <n v="1"/>
    <x v="23"/>
    <x v="0"/>
    <s v="não"/>
    <x v="1"/>
    <s v=""/>
    <s v=""/>
    <m/>
    <s v=""/>
    <s v=""/>
    <s v=""/>
    <s v=""/>
    <s v=""/>
    <s v=""/>
    <n v="35438431"/>
    <x v="29"/>
    <x v="28"/>
    <x v="91"/>
  </r>
  <r>
    <s v="JACAREI"/>
    <s v="SANTA ISABEL"/>
    <x v="21"/>
    <x v="99"/>
    <x v="99"/>
    <x v="3"/>
    <x v="1"/>
    <n v="0"/>
    <n v="0"/>
    <n v="7"/>
    <s v="Não"/>
    <n v="1"/>
    <x v="23"/>
    <x v="0"/>
    <s v="não"/>
    <x v="1"/>
    <s v=""/>
    <s v=""/>
    <m/>
    <s v=""/>
    <s v=""/>
    <s v=""/>
    <s v=""/>
    <s v=""/>
    <s v=""/>
    <n v="35438431"/>
    <x v="29"/>
    <x v="28"/>
    <x v="92"/>
  </r>
  <r>
    <s v="JAU"/>
    <s v="JAU"/>
    <x v="22"/>
    <x v="100"/>
    <x v="100"/>
    <x v="4"/>
    <x v="4"/>
    <n v="2"/>
    <n v="4"/>
    <n v="0"/>
    <s v="Não"/>
    <n v="1"/>
    <x v="4"/>
    <x v="0"/>
    <s v="não"/>
    <x v="1"/>
    <s v=""/>
    <s v=""/>
    <m/>
    <s v=""/>
    <s v=""/>
    <s v=""/>
    <s v=""/>
    <s v=""/>
    <s v=""/>
    <n v="35025641"/>
    <x v="30"/>
    <x v="29"/>
    <x v="93"/>
  </r>
  <r>
    <s v="JAU"/>
    <s v="JAU"/>
    <x v="22"/>
    <x v="101"/>
    <x v="101"/>
    <x v="3"/>
    <x v="5"/>
    <n v="0"/>
    <n v="3"/>
    <n v="0"/>
    <s v="Não"/>
    <n v="1"/>
    <x v="3"/>
    <x v="0"/>
    <s v="não"/>
    <x v="1"/>
    <s v=""/>
    <s v=""/>
    <m/>
    <s v=""/>
    <s v=""/>
    <s v=""/>
    <s v=""/>
    <s v=""/>
    <s v=""/>
    <n v="35025641"/>
    <x v="30"/>
    <x v="29"/>
    <x v="94"/>
  </r>
  <r>
    <s v="JAU"/>
    <s v="JAU"/>
    <x v="22"/>
    <x v="102"/>
    <x v="102"/>
    <x v="3"/>
    <x v="1"/>
    <n v="0"/>
    <n v="0"/>
    <n v="0"/>
    <s v="Não"/>
    <n v="1"/>
    <x v="1"/>
    <x v="0"/>
    <s v="não"/>
    <x v="1"/>
    <s v=""/>
    <s v=""/>
    <m/>
    <s v=""/>
    <s v=""/>
    <s v=""/>
    <s v=""/>
    <s v=""/>
    <s v=""/>
    <n v="35025641"/>
    <x v="30"/>
    <x v="29"/>
    <x v="95"/>
  </r>
  <r>
    <s v="JUNDIAI"/>
    <s v="CAMPO LIMPO PAULISTA"/>
    <x v="23"/>
    <x v="103"/>
    <x v="103"/>
    <x v="2"/>
    <x v="3"/>
    <n v="1"/>
    <n v="1"/>
    <n v="10"/>
    <s v="Não"/>
    <n v="1"/>
    <x v="16"/>
    <x v="0"/>
    <s v="não"/>
    <x v="1"/>
    <s v=""/>
    <s v=""/>
    <m/>
    <s v=""/>
    <s v=""/>
    <s v=""/>
    <s v=""/>
    <s v=""/>
    <s v=""/>
    <n v="35432726"/>
    <x v="31"/>
    <x v="30"/>
    <x v="96"/>
  </r>
  <r>
    <s v="JUNDIAI"/>
    <s v="ITATIBA"/>
    <x v="24"/>
    <x v="104"/>
    <x v="104"/>
    <x v="4"/>
    <x v="5"/>
    <n v="2"/>
    <n v="3"/>
    <n v="3"/>
    <s v="Não"/>
    <n v="1"/>
    <x v="0"/>
    <x v="0"/>
    <s v="não"/>
    <x v="1"/>
    <s v=""/>
    <s v=""/>
    <m/>
    <s v=""/>
    <s v=""/>
    <s v=""/>
    <s v=""/>
    <s v=""/>
    <s v=""/>
    <n v="35019689"/>
    <x v="32"/>
    <x v="31"/>
    <x v="97"/>
  </r>
  <r>
    <s v="JUNDIAI"/>
    <s v="ITATIBA"/>
    <x v="24"/>
    <x v="105"/>
    <x v="105"/>
    <x v="2"/>
    <x v="0"/>
    <n v="1"/>
    <n v="6"/>
    <n v="2"/>
    <s v="Não"/>
    <n v="0"/>
    <x v="16"/>
    <x v="0"/>
    <s v="não"/>
    <x v="1"/>
    <s v=""/>
    <s v="sim"/>
    <m/>
    <s v=""/>
    <s v=""/>
    <s v=""/>
    <s v=""/>
    <s v=""/>
    <s v=""/>
    <n v="35019689"/>
    <x v="32"/>
    <x v="31"/>
    <x v="98"/>
  </r>
  <r>
    <s v="LESTE 1"/>
    <s v="PENHA"/>
    <x v="12"/>
    <x v="106"/>
    <x v="106"/>
    <x v="0"/>
    <x v="2"/>
    <n v="6"/>
    <n v="2"/>
    <n v="5"/>
    <s v="Não"/>
    <n v="1"/>
    <x v="12"/>
    <x v="0"/>
    <s v="não"/>
    <x v="1"/>
    <s v=""/>
    <s v=""/>
    <m/>
    <s v=""/>
    <s v=""/>
    <s v=""/>
    <s v=""/>
    <s v=""/>
    <s v=""/>
    <n v="35002628"/>
    <x v="33"/>
    <x v="32"/>
    <x v="99"/>
  </r>
  <r>
    <s v="LESTE 1"/>
    <s v="PENHA"/>
    <x v="12"/>
    <x v="107"/>
    <x v="107"/>
    <x v="1"/>
    <x v="1"/>
    <n v="3"/>
    <n v="0"/>
    <n v="13"/>
    <s v="Não"/>
    <n v="1"/>
    <x v="29"/>
    <x v="0"/>
    <s v="não"/>
    <x v="1"/>
    <s v=""/>
    <s v=""/>
    <m/>
    <s v=""/>
    <s v=""/>
    <s v=""/>
    <s v=""/>
    <s v=""/>
    <s v=""/>
    <n v="35002628"/>
    <x v="33"/>
    <x v="32"/>
    <x v="100"/>
  </r>
  <r>
    <s v="LESTE 1"/>
    <s v="PENHA"/>
    <x v="12"/>
    <x v="108"/>
    <x v="108"/>
    <x v="0"/>
    <x v="0"/>
    <n v="7"/>
    <n v="9"/>
    <n v="0"/>
    <s v="Não"/>
    <n v="1"/>
    <x v="4"/>
    <x v="0"/>
    <s v="ok"/>
    <x v="0"/>
    <s v=""/>
    <s v=""/>
    <m/>
    <s v=""/>
    <s v=""/>
    <s v=""/>
    <s v=""/>
    <s v=""/>
    <s v=""/>
    <n v="35002628"/>
    <x v="33"/>
    <x v="32"/>
    <x v="101"/>
  </r>
  <r>
    <s v="LESTE 1"/>
    <s v="ITAQUERA"/>
    <x v="12"/>
    <x v="109"/>
    <x v="109"/>
    <x v="2"/>
    <x v="3"/>
    <n v="1"/>
    <n v="1"/>
    <n v="4"/>
    <s v="Não"/>
    <n v="1"/>
    <x v="1"/>
    <x v="0"/>
    <s v="não"/>
    <x v="1"/>
    <s v=""/>
    <s v=""/>
    <m/>
    <s v=""/>
    <s v=""/>
    <s v=""/>
    <s v=""/>
    <s v=""/>
    <s v=""/>
    <n v="35925871"/>
    <x v="34"/>
    <x v="33"/>
    <x v="102"/>
  </r>
  <r>
    <s v="LESTE 1"/>
    <s v="PENHA"/>
    <x v="12"/>
    <x v="110"/>
    <x v="110"/>
    <x v="3"/>
    <x v="1"/>
    <n v="0"/>
    <n v="0"/>
    <n v="7"/>
    <s v="Não"/>
    <n v="1"/>
    <x v="23"/>
    <x v="0"/>
    <s v="não"/>
    <x v="1"/>
    <s v=""/>
    <s v=""/>
    <m/>
    <s v=""/>
    <s v=""/>
    <s v=""/>
    <s v=""/>
    <s v=""/>
    <s v=""/>
    <n v="35002628"/>
    <x v="33"/>
    <x v="32"/>
    <x v="103"/>
  </r>
  <r>
    <s v="LESTE 1"/>
    <s v="VILA JACUI"/>
    <x v="12"/>
    <x v="111"/>
    <x v="111"/>
    <x v="2"/>
    <x v="3"/>
    <n v="1"/>
    <n v="1"/>
    <n v="16"/>
    <s v="Não"/>
    <n v="1"/>
    <x v="26"/>
    <x v="0"/>
    <s v="não"/>
    <x v="1"/>
    <s v=""/>
    <s v=""/>
    <m/>
    <s v=""/>
    <s v=""/>
    <s v=""/>
    <s v=""/>
    <s v=""/>
    <s v=""/>
    <n v="35925871"/>
    <x v="34"/>
    <x v="33"/>
    <x v="104"/>
  </r>
  <r>
    <s v="LESTE 1"/>
    <s v="ITAQUERA"/>
    <x v="12"/>
    <x v="112"/>
    <x v="112"/>
    <x v="3"/>
    <x v="5"/>
    <n v="0"/>
    <n v="3"/>
    <n v="11"/>
    <s v="Não"/>
    <n v="1"/>
    <x v="4"/>
    <x v="0"/>
    <s v="não"/>
    <x v="1"/>
    <s v=""/>
    <s v=""/>
    <m/>
    <s v=""/>
    <s v=""/>
    <s v=""/>
    <s v=""/>
    <s v=""/>
    <s v=""/>
    <n v="35925871"/>
    <x v="34"/>
    <x v="33"/>
    <x v="105"/>
  </r>
  <r>
    <s v="LESTE 4"/>
    <s v="SAO MATEUS"/>
    <x v="12"/>
    <x v="113"/>
    <x v="113"/>
    <x v="0"/>
    <x v="0"/>
    <n v="8"/>
    <n v="5"/>
    <n v="8"/>
    <s v="Não"/>
    <n v="1"/>
    <x v="20"/>
    <x v="0"/>
    <s v="ok"/>
    <x v="0"/>
    <s v=""/>
    <s v=""/>
    <m/>
    <s v=""/>
    <s v=""/>
    <s v=""/>
    <s v=""/>
    <s v=""/>
    <s v=""/>
    <n v="35365622"/>
    <x v="35"/>
    <x v="34"/>
    <x v="4"/>
  </r>
  <r>
    <s v="LESTE 4"/>
    <s v="ARTUR ALVIM"/>
    <x v="12"/>
    <x v="114"/>
    <x v="114"/>
    <x v="4"/>
    <x v="4"/>
    <n v="2"/>
    <n v="4"/>
    <n v="0"/>
    <s v="Não"/>
    <n v="0"/>
    <x v="4"/>
    <x v="0"/>
    <s v="não"/>
    <x v="1"/>
    <s v=""/>
    <s v=""/>
    <m/>
    <s v=""/>
    <s v=""/>
    <s v=""/>
    <s v=""/>
    <s v=""/>
    <s v=""/>
    <n v="35925871"/>
    <x v="34"/>
    <x v="33"/>
    <x v="23"/>
  </r>
  <r>
    <s v="LESTE 4"/>
    <s v="SAO MATEUS"/>
    <x v="12"/>
    <x v="115"/>
    <x v="115"/>
    <x v="3"/>
    <x v="3"/>
    <n v="0"/>
    <n v="1"/>
    <n v="9"/>
    <s v="Não"/>
    <n v="1"/>
    <x v="7"/>
    <x v="0"/>
    <s v="não"/>
    <x v="1"/>
    <s v=""/>
    <s v=""/>
    <m/>
    <s v=""/>
    <s v=""/>
    <s v=""/>
    <s v=""/>
    <s v=""/>
    <s v=""/>
    <n v="35365622"/>
    <x v="35"/>
    <x v="34"/>
    <x v="57"/>
  </r>
  <r>
    <s v="LESTE 4"/>
    <s v="ARTUR ALVIM"/>
    <x v="12"/>
    <x v="116"/>
    <x v="116"/>
    <x v="3"/>
    <x v="1"/>
    <n v="0"/>
    <n v="0"/>
    <n v="7"/>
    <s v="Não"/>
    <n v="1"/>
    <x v="2"/>
    <x v="0"/>
    <s v="não"/>
    <x v="1"/>
    <s v=""/>
    <s v=""/>
    <m/>
    <s v=""/>
    <s v=""/>
    <s v=""/>
    <s v=""/>
    <s v=""/>
    <s v=""/>
    <n v="35405322"/>
    <x v="36"/>
    <x v="35"/>
    <x v="106"/>
  </r>
  <r>
    <s v="LESTE 4"/>
    <s v="SAPOPEMBA"/>
    <x v="12"/>
    <x v="117"/>
    <x v="117"/>
    <x v="3"/>
    <x v="5"/>
    <n v="0"/>
    <n v="3"/>
    <n v="9"/>
    <s v="Não"/>
    <n v="1"/>
    <x v="20"/>
    <x v="0"/>
    <s v="não"/>
    <x v="1"/>
    <s v=""/>
    <s v=""/>
    <m/>
    <s v=""/>
    <s v=""/>
    <s v=""/>
    <s v=""/>
    <s v=""/>
    <s v=""/>
    <n v="35365622"/>
    <x v="35"/>
    <x v="34"/>
    <x v="107"/>
  </r>
  <r>
    <s v="LESTE 4"/>
    <s v="SAO MATEUS"/>
    <x v="12"/>
    <x v="118"/>
    <x v="118"/>
    <x v="3"/>
    <x v="1"/>
    <n v="0"/>
    <n v="0"/>
    <n v="12"/>
    <s v="Não"/>
    <n v="1"/>
    <x v="2"/>
    <x v="0"/>
    <s v="não"/>
    <x v="1"/>
    <s v=""/>
    <s v=""/>
    <m/>
    <s v=""/>
    <s v=""/>
    <s v=""/>
    <s v=""/>
    <s v=""/>
    <s v=""/>
    <n v="35365622"/>
    <x v="35"/>
    <x v="34"/>
    <x v="108"/>
  </r>
  <r>
    <s v="LESTE 4"/>
    <s v="SAPOPEMBA"/>
    <x v="12"/>
    <x v="119"/>
    <x v="119"/>
    <x v="2"/>
    <x v="2"/>
    <n v="1"/>
    <n v="2"/>
    <n v="0"/>
    <s v="Não"/>
    <n v="1"/>
    <x v="23"/>
    <x v="0"/>
    <s v="não"/>
    <x v="1"/>
    <s v=""/>
    <s v=""/>
    <m/>
    <s v=""/>
    <s v=""/>
    <s v=""/>
    <s v=""/>
    <s v=""/>
    <s v=""/>
    <n v="35365622"/>
    <x v="35"/>
    <x v="34"/>
    <x v="109"/>
  </r>
  <r>
    <s v="LESTE 4"/>
    <s v="VILA MATILDE"/>
    <x v="12"/>
    <x v="120"/>
    <x v="120"/>
    <x v="3"/>
    <x v="2"/>
    <n v="0"/>
    <n v="2"/>
    <n v="0"/>
    <s v="Não"/>
    <n v="1"/>
    <x v="0"/>
    <x v="0"/>
    <s v="não"/>
    <x v="1"/>
    <s v=""/>
    <s v=""/>
    <m/>
    <s v=""/>
    <s v=""/>
    <s v=""/>
    <s v=""/>
    <s v=""/>
    <s v=""/>
    <n v="35002628"/>
    <x v="33"/>
    <x v="32"/>
    <x v="110"/>
  </r>
  <r>
    <s v="LESTE 5"/>
    <s v="VILA FORMOSA"/>
    <x v="12"/>
    <x v="121"/>
    <x v="121"/>
    <x v="4"/>
    <x v="4"/>
    <n v="2"/>
    <n v="4"/>
    <n v="10"/>
    <s v="Não"/>
    <n v="1"/>
    <x v="23"/>
    <x v="0"/>
    <s v="não"/>
    <x v="1"/>
    <s v=""/>
    <s v=""/>
    <m/>
    <s v=""/>
    <s v=""/>
    <s v="Consta"/>
    <s v=""/>
    <s v=""/>
    <s v="Consta"/>
    <n v="35405243"/>
    <x v="37"/>
    <x v="36"/>
    <x v="111"/>
  </r>
  <r>
    <s v="LESTE 5"/>
    <s v="CARRAO"/>
    <x v="12"/>
    <x v="122"/>
    <x v="122"/>
    <x v="0"/>
    <x v="2"/>
    <n v="5"/>
    <n v="2"/>
    <n v="0"/>
    <s v="Não"/>
    <n v="1"/>
    <x v="25"/>
    <x v="0"/>
    <s v="não"/>
    <x v="1"/>
    <s v=""/>
    <s v=""/>
    <m/>
    <s v=""/>
    <s v=""/>
    <s v=""/>
    <s v=""/>
    <s v=""/>
    <s v=""/>
    <n v="35405243"/>
    <x v="37"/>
    <x v="36"/>
    <x v="112"/>
  </r>
  <r>
    <s v="LESTE 5"/>
    <s v="AGUA RASA"/>
    <x v="12"/>
    <x v="123"/>
    <x v="123"/>
    <x v="0"/>
    <x v="1"/>
    <n v="5"/>
    <n v="0"/>
    <n v="0"/>
    <s v="Não"/>
    <n v="1"/>
    <x v="4"/>
    <x v="0"/>
    <s v="não"/>
    <x v="1"/>
    <s v=""/>
    <s v=""/>
    <m/>
    <s v=""/>
    <s v=""/>
    <s v=""/>
    <s v=""/>
    <s v=""/>
    <s v=""/>
    <n v="35001636"/>
    <x v="20"/>
    <x v="19"/>
    <x v="18"/>
  </r>
  <r>
    <s v="LESTE 5"/>
    <s v="TATUAPE"/>
    <x v="12"/>
    <x v="124"/>
    <x v="124"/>
    <x v="3"/>
    <x v="2"/>
    <n v="0"/>
    <n v="2"/>
    <n v="10"/>
    <s v="Não"/>
    <n v="1"/>
    <x v="18"/>
    <x v="0"/>
    <s v="não"/>
    <x v="1"/>
    <s v=""/>
    <s v=""/>
    <m/>
    <s v=""/>
    <s v=""/>
    <s v=""/>
    <s v=""/>
    <s v=""/>
    <s v=""/>
    <n v="35002185"/>
    <x v="38"/>
    <x v="37"/>
    <x v="113"/>
  </r>
  <r>
    <s v="LESTE 5"/>
    <s v="ARICANDUVA"/>
    <x v="12"/>
    <x v="125"/>
    <x v="125"/>
    <x v="0"/>
    <x v="0"/>
    <n v="7"/>
    <n v="7"/>
    <n v="0"/>
    <s v="Não"/>
    <n v="1"/>
    <x v="3"/>
    <x v="0"/>
    <s v="ok"/>
    <x v="0"/>
    <s v=""/>
    <s v=""/>
    <m/>
    <s v=""/>
    <s v=""/>
    <s v=""/>
    <s v=""/>
    <s v=""/>
    <s v=""/>
    <n v="35405243"/>
    <x v="37"/>
    <x v="36"/>
    <x v="114"/>
  </r>
  <r>
    <s v="LESTE 5"/>
    <s v="TATUAPE"/>
    <x v="12"/>
    <x v="126"/>
    <x v="126"/>
    <x v="3"/>
    <x v="1"/>
    <n v="0"/>
    <n v="0"/>
    <n v="0"/>
    <s v="Não"/>
    <n v="1"/>
    <x v="19"/>
    <x v="0"/>
    <s v="não"/>
    <x v="1"/>
    <s v=""/>
    <s v=""/>
    <m/>
    <s v=""/>
    <s v=""/>
    <s v=""/>
    <s v=""/>
    <s v=""/>
    <s v=""/>
    <n v="35002185"/>
    <x v="38"/>
    <x v="37"/>
    <x v="115"/>
  </r>
  <r>
    <s v="LESTE 5"/>
    <s v="VILA MARIA"/>
    <x v="12"/>
    <x v="127"/>
    <x v="127"/>
    <x v="0"/>
    <x v="5"/>
    <n v="6"/>
    <n v="3"/>
    <n v="4"/>
    <s v="Não"/>
    <n v="1"/>
    <x v="0"/>
    <x v="0"/>
    <s v="ok"/>
    <x v="0"/>
    <s v=""/>
    <s v=""/>
    <m/>
    <s v=""/>
    <s v=""/>
    <s v=""/>
    <s v=""/>
    <s v=""/>
    <s v=""/>
    <n v="35000954"/>
    <x v="12"/>
    <x v="11"/>
    <x v="99"/>
  </r>
  <r>
    <s v="LESTE 5"/>
    <s v="BELEM"/>
    <x v="12"/>
    <x v="128"/>
    <x v="128"/>
    <x v="0"/>
    <x v="0"/>
    <n v="4"/>
    <n v="9"/>
    <n v="0"/>
    <s v="Não"/>
    <n v="1"/>
    <x v="22"/>
    <x v="0"/>
    <s v="ok"/>
    <x v="1"/>
    <s v=""/>
    <s v=""/>
    <m/>
    <s v=""/>
    <s v=""/>
    <s v=""/>
    <s v=""/>
    <s v=""/>
    <s v=""/>
    <n v="35001636"/>
    <x v="20"/>
    <x v="19"/>
    <x v="116"/>
  </r>
  <r>
    <s v="LESTE 5"/>
    <s v="VILA MARIA"/>
    <x v="12"/>
    <x v="129"/>
    <x v="129"/>
    <x v="1"/>
    <x v="4"/>
    <n v="3"/>
    <n v="4"/>
    <n v="12"/>
    <s v="Não"/>
    <n v="1"/>
    <x v="0"/>
    <x v="0"/>
    <s v="ok"/>
    <x v="0"/>
    <s v=""/>
    <s v=""/>
    <m/>
    <s v=""/>
    <s v=""/>
    <s v=""/>
    <s v=""/>
    <s v=""/>
    <s v=""/>
    <n v="35000954"/>
    <x v="12"/>
    <x v="11"/>
    <x v="117"/>
  </r>
  <r>
    <s v="LESTE 5"/>
    <s v="ARICANDUVA"/>
    <x v="12"/>
    <x v="130"/>
    <x v="130"/>
    <x v="4"/>
    <x v="2"/>
    <n v="2"/>
    <n v="2"/>
    <n v="6"/>
    <s v="Não"/>
    <n v="1"/>
    <x v="23"/>
    <x v="0"/>
    <s v="não"/>
    <x v="1"/>
    <s v=""/>
    <s v=""/>
    <m/>
    <s v=""/>
    <s v="Consta"/>
    <s v=""/>
    <s v=""/>
    <s v=""/>
    <s v="Consta"/>
    <n v="35405243"/>
    <x v="37"/>
    <x v="36"/>
    <x v="118"/>
  </r>
  <r>
    <s v="LESTE 5"/>
    <s v="TATUAPE"/>
    <x v="12"/>
    <x v="131"/>
    <x v="131"/>
    <x v="2"/>
    <x v="3"/>
    <n v="1"/>
    <n v="1"/>
    <n v="9"/>
    <s v="Não"/>
    <n v="1"/>
    <x v="4"/>
    <x v="0"/>
    <s v="não"/>
    <x v="1"/>
    <s v=""/>
    <s v=""/>
    <m/>
    <s v=""/>
    <s v=""/>
    <s v=""/>
    <s v=""/>
    <s v=""/>
    <s v=""/>
    <n v="35002185"/>
    <x v="38"/>
    <x v="37"/>
    <x v="119"/>
  </r>
  <r>
    <s v="LESTE 5"/>
    <s v="TATUAPE"/>
    <x v="12"/>
    <x v="132"/>
    <x v="132"/>
    <x v="3"/>
    <x v="3"/>
    <n v="0"/>
    <n v="1"/>
    <n v="0"/>
    <s v="Não"/>
    <n v="1"/>
    <x v="27"/>
    <x v="0"/>
    <s v="não"/>
    <x v="1"/>
    <s v=""/>
    <s v=""/>
    <m/>
    <s v=""/>
    <s v=""/>
    <s v=""/>
    <s v=""/>
    <s v=""/>
    <s v=""/>
    <n v="35002185"/>
    <x v="38"/>
    <x v="37"/>
    <x v="120"/>
  </r>
  <r>
    <s v="LESTE 5"/>
    <s v="AGUA RASA"/>
    <x v="12"/>
    <x v="133"/>
    <x v="133"/>
    <x v="0"/>
    <x v="0"/>
    <n v="6"/>
    <n v="5"/>
    <n v="0"/>
    <s v="Não"/>
    <n v="1"/>
    <x v="3"/>
    <x v="0"/>
    <s v="ok"/>
    <x v="0"/>
    <s v=""/>
    <s v=""/>
    <m/>
    <s v=""/>
    <s v=""/>
    <s v=""/>
    <s v=""/>
    <s v=""/>
    <s v=""/>
    <n v="35001636"/>
    <x v="20"/>
    <x v="19"/>
    <x v="121"/>
  </r>
  <r>
    <s v="LESTE 5"/>
    <s v="ARICANDUVA"/>
    <x v="12"/>
    <x v="134"/>
    <x v="134"/>
    <x v="3"/>
    <x v="1"/>
    <n v="0"/>
    <n v="0"/>
    <n v="7"/>
    <s v="Não"/>
    <n v="1"/>
    <x v="23"/>
    <x v="0"/>
    <s v="não"/>
    <x v="1"/>
    <s v=""/>
    <s v=""/>
    <m/>
    <s v="Consta"/>
    <s v=""/>
    <s v=""/>
    <s v=""/>
    <s v=""/>
    <s v="Consta"/>
    <n v="35405243"/>
    <x v="37"/>
    <x v="36"/>
    <x v="122"/>
  </r>
  <r>
    <s v="LIMEIRA"/>
    <s v="LIMEIRA"/>
    <x v="25"/>
    <x v="135"/>
    <x v="135"/>
    <x v="0"/>
    <x v="0"/>
    <n v="4"/>
    <n v="6"/>
    <n v="2"/>
    <s v="Não"/>
    <n v="1"/>
    <x v="0"/>
    <x v="0"/>
    <s v="ok"/>
    <x v="0"/>
    <s v=""/>
    <s v="sim"/>
    <m/>
    <s v=""/>
    <s v=""/>
    <s v=""/>
    <s v=""/>
    <s v=""/>
    <s v=""/>
    <n v="35020205"/>
    <x v="39"/>
    <x v="11"/>
    <x v="123"/>
  </r>
  <r>
    <s v="LIMEIRA"/>
    <s v="RIO CLARO"/>
    <x v="26"/>
    <x v="136"/>
    <x v="136"/>
    <x v="3"/>
    <x v="1"/>
    <n v="0"/>
    <n v="0"/>
    <n v="0"/>
    <s v="Não"/>
    <n v="1"/>
    <x v="3"/>
    <x v="0"/>
    <s v="não"/>
    <x v="1"/>
    <s v=""/>
    <s v=""/>
    <m/>
    <s v=""/>
    <s v=""/>
    <s v=""/>
    <s v=""/>
    <s v=""/>
    <s v=""/>
    <n v="35021817"/>
    <x v="40"/>
    <x v="38"/>
    <x v="124"/>
  </r>
  <r>
    <s v="LIMEIRA"/>
    <s v="RIO CLARO"/>
    <x v="26"/>
    <x v="137"/>
    <x v="137"/>
    <x v="2"/>
    <x v="0"/>
    <n v="1"/>
    <n v="5"/>
    <n v="15"/>
    <s v="Não"/>
    <n v="2"/>
    <x v="0"/>
    <x v="0"/>
    <s v="não"/>
    <x v="1"/>
    <s v="Good"/>
    <s v=""/>
    <s v="sim"/>
    <s v=""/>
    <s v=""/>
    <s v=""/>
    <s v=""/>
    <s v=""/>
    <s v=""/>
    <n v="35021817"/>
    <x v="40"/>
    <x v="38"/>
    <x v="125"/>
  </r>
  <r>
    <s v="LIMEIRA"/>
    <s v="RIO CLARO"/>
    <x v="26"/>
    <x v="138"/>
    <x v="138"/>
    <x v="0"/>
    <x v="0"/>
    <n v="9"/>
    <n v="9"/>
    <n v="1"/>
    <s v="Não"/>
    <n v="1"/>
    <x v="23"/>
    <x v="0"/>
    <s v="ok"/>
    <x v="0"/>
    <s v=""/>
    <s v=""/>
    <m/>
    <s v=""/>
    <s v=""/>
    <s v=""/>
    <s v=""/>
    <s v=""/>
    <s v=""/>
    <n v="35021817"/>
    <x v="40"/>
    <x v="38"/>
    <x v="126"/>
  </r>
  <r>
    <s v="LIMEIRA"/>
    <s v="RIO CLARO"/>
    <x v="26"/>
    <x v="139"/>
    <x v="139"/>
    <x v="3"/>
    <x v="1"/>
    <n v="0"/>
    <n v="0"/>
    <n v="7"/>
    <s v="Não"/>
    <n v="1"/>
    <x v="0"/>
    <x v="0"/>
    <s v="não"/>
    <x v="1"/>
    <s v=""/>
    <s v=""/>
    <m/>
    <s v=""/>
    <s v=""/>
    <s v=""/>
    <s v=""/>
    <s v=""/>
    <s v=""/>
    <n v="35021817"/>
    <x v="40"/>
    <x v="38"/>
    <x v="127"/>
  </r>
  <r>
    <s v="LIMEIRA"/>
    <s v="RIO CLARO"/>
    <x v="26"/>
    <x v="140"/>
    <x v="140"/>
    <x v="3"/>
    <x v="1"/>
    <n v="0"/>
    <n v="0"/>
    <n v="2"/>
    <s v="Não"/>
    <n v="1"/>
    <x v="10"/>
    <x v="0"/>
    <s v="não"/>
    <x v="1"/>
    <s v=""/>
    <s v=""/>
    <m/>
    <s v=""/>
    <s v=""/>
    <s v=""/>
    <s v=""/>
    <s v=""/>
    <s v=""/>
    <n v="35021817"/>
    <x v="40"/>
    <x v="38"/>
    <x v="128"/>
  </r>
  <r>
    <s v="MARILIA"/>
    <s v="MARILIA"/>
    <x v="27"/>
    <x v="141"/>
    <x v="141"/>
    <x v="2"/>
    <x v="1"/>
    <n v="1"/>
    <n v="0"/>
    <n v="0"/>
    <s v="Não"/>
    <n v="1"/>
    <x v="12"/>
    <x v="0"/>
    <s v="não"/>
    <x v="1"/>
    <s v=""/>
    <s v=""/>
    <m/>
    <s v=""/>
    <s v=""/>
    <s v=""/>
    <s v=""/>
    <s v=""/>
    <s v=""/>
    <n v="35033583"/>
    <x v="41"/>
    <x v="39"/>
    <x v="129"/>
  </r>
  <r>
    <s v="MARILIA"/>
    <s v="MARILIA"/>
    <x v="27"/>
    <x v="142"/>
    <x v="142"/>
    <x v="4"/>
    <x v="0"/>
    <n v="2"/>
    <n v="7"/>
    <n v="12"/>
    <s v="Não"/>
    <n v="1"/>
    <x v="15"/>
    <x v="0"/>
    <s v="não"/>
    <x v="1"/>
    <s v=""/>
    <s v=""/>
    <m/>
    <s v=""/>
    <s v=""/>
    <s v=""/>
    <s v=""/>
    <s v=""/>
    <s v=""/>
    <n v="35033583"/>
    <x v="41"/>
    <x v="39"/>
    <x v="130"/>
  </r>
  <r>
    <s v="MARILIA"/>
    <s v="MARILIA"/>
    <x v="27"/>
    <x v="143"/>
    <x v="143"/>
    <x v="2"/>
    <x v="5"/>
    <n v="1"/>
    <n v="3"/>
    <n v="0"/>
    <s v="Não"/>
    <n v="1"/>
    <x v="4"/>
    <x v="0"/>
    <s v="não"/>
    <x v="1"/>
    <s v=""/>
    <s v=""/>
    <m/>
    <s v=""/>
    <s v=""/>
    <s v=""/>
    <s v=""/>
    <s v=""/>
    <s v=""/>
    <n v="35033583"/>
    <x v="41"/>
    <x v="39"/>
    <x v="62"/>
  </r>
  <r>
    <s v="MAUA"/>
    <s v="RIBEIRAO PIRES"/>
    <x v="28"/>
    <x v="144"/>
    <x v="144"/>
    <x v="2"/>
    <x v="1"/>
    <n v="1"/>
    <n v="0"/>
    <n v="0"/>
    <s v="Não"/>
    <n v="1"/>
    <x v="15"/>
    <x v="0"/>
    <s v="não"/>
    <x v="1"/>
    <s v=""/>
    <s v=""/>
    <m/>
    <s v=""/>
    <s v=""/>
    <s v=""/>
    <s v=""/>
    <s v=""/>
    <s v=""/>
    <n v="35290749"/>
    <x v="42"/>
    <x v="40"/>
    <x v="131"/>
  </r>
  <r>
    <s v="MAUA"/>
    <s v="RIBEIRAO PIRES"/>
    <x v="28"/>
    <x v="145"/>
    <x v="145"/>
    <x v="0"/>
    <x v="0"/>
    <n v="8"/>
    <n v="12"/>
    <n v="10"/>
    <s v="Não"/>
    <n v="1"/>
    <x v="15"/>
    <x v="0"/>
    <s v="ok"/>
    <x v="0"/>
    <s v=""/>
    <s v=""/>
    <m/>
    <s v=""/>
    <s v=""/>
    <s v=""/>
    <s v=""/>
    <s v=""/>
    <s v=""/>
    <n v="35290749"/>
    <x v="42"/>
    <x v="40"/>
    <x v="132"/>
  </r>
  <r>
    <s v="MAUA"/>
    <s v="RIBEIRAO PIRES"/>
    <x v="28"/>
    <x v="146"/>
    <x v="146"/>
    <x v="0"/>
    <x v="0"/>
    <n v="4"/>
    <n v="9"/>
    <n v="0"/>
    <s v="Não"/>
    <n v="1"/>
    <x v="16"/>
    <x v="0"/>
    <s v="ok"/>
    <x v="0"/>
    <s v=""/>
    <s v=""/>
    <m/>
    <s v=""/>
    <s v=""/>
    <s v=""/>
    <s v=""/>
    <s v=""/>
    <s v=""/>
    <n v="35290749"/>
    <x v="42"/>
    <x v="40"/>
    <x v="133"/>
  </r>
  <r>
    <s v="MAUA"/>
    <s v="RIBEIRAO PIRES"/>
    <x v="28"/>
    <x v="147"/>
    <x v="147"/>
    <x v="4"/>
    <x v="3"/>
    <n v="2"/>
    <n v="1"/>
    <n v="0"/>
    <s v="Não"/>
    <n v="1"/>
    <x v="12"/>
    <x v="0"/>
    <s v="não"/>
    <x v="1"/>
    <s v=""/>
    <s v=""/>
    <m/>
    <s v=""/>
    <s v=""/>
    <s v=""/>
    <s v=""/>
    <s v=""/>
    <s v=""/>
    <n v="35290749"/>
    <x v="42"/>
    <x v="40"/>
    <x v="65"/>
  </r>
  <r>
    <s v="MAUA"/>
    <s v="RIBEIRAO PIRES"/>
    <x v="28"/>
    <x v="148"/>
    <x v="148"/>
    <x v="3"/>
    <x v="1"/>
    <n v="0"/>
    <n v="0"/>
    <n v="0"/>
    <s v="Não"/>
    <n v="1"/>
    <x v="15"/>
    <x v="0"/>
    <s v="não"/>
    <x v="1"/>
    <s v=""/>
    <s v=""/>
    <m/>
    <s v=""/>
    <s v=""/>
    <s v=""/>
    <s v=""/>
    <s v=""/>
    <s v=""/>
    <n v="35290749"/>
    <x v="42"/>
    <x v="40"/>
    <x v="49"/>
  </r>
  <r>
    <s v="MOGI DAS CRUZES"/>
    <s v="MOGI DAS CRUZES"/>
    <x v="29"/>
    <x v="149"/>
    <x v="149"/>
    <x v="0"/>
    <x v="0"/>
    <n v="8"/>
    <n v="22"/>
    <n v="0"/>
    <s v="Não"/>
    <n v="1"/>
    <x v="25"/>
    <x v="0"/>
    <s v="ok"/>
    <x v="0"/>
    <s v="Good"/>
    <s v="sim"/>
    <s v="sim"/>
    <s v=""/>
    <s v=""/>
    <s v=""/>
    <s v=""/>
    <s v=""/>
    <s v=""/>
    <n v="35006609"/>
    <x v="43"/>
    <x v="41"/>
    <x v="134"/>
  </r>
  <r>
    <s v="MOGI MIRIM"/>
    <s v="MOGI GUACU"/>
    <x v="30"/>
    <x v="150"/>
    <x v="150"/>
    <x v="3"/>
    <x v="1"/>
    <n v="0"/>
    <n v="0"/>
    <n v="0"/>
    <s v="Não"/>
    <n v="1"/>
    <x v="17"/>
    <x v="0"/>
    <s v="não"/>
    <x v="1"/>
    <s v=""/>
    <s v=""/>
    <m/>
    <s v=""/>
    <s v=""/>
    <s v=""/>
    <s v=""/>
    <s v=""/>
    <s v=""/>
    <n v="35433871"/>
    <x v="44"/>
    <x v="42"/>
    <x v="135"/>
  </r>
  <r>
    <s v="MOGI MIRIM"/>
    <s v="MOGI GUACU"/>
    <x v="30"/>
    <x v="151"/>
    <x v="151"/>
    <x v="4"/>
    <x v="1"/>
    <n v="2"/>
    <n v="0"/>
    <n v="3"/>
    <s v="Não"/>
    <n v="1"/>
    <x v="4"/>
    <x v="0"/>
    <s v="não"/>
    <x v="1"/>
    <s v=""/>
    <s v=""/>
    <m/>
    <s v=""/>
    <s v=""/>
    <s v=""/>
    <s v=""/>
    <s v=""/>
    <s v=""/>
    <n v="35433871"/>
    <x v="44"/>
    <x v="42"/>
    <x v="136"/>
  </r>
  <r>
    <s v="MOGI MIRIM"/>
    <s v="MOGI GUACU"/>
    <x v="30"/>
    <x v="152"/>
    <x v="152"/>
    <x v="4"/>
    <x v="5"/>
    <n v="2"/>
    <n v="3"/>
    <n v="0"/>
    <s v="Não"/>
    <n v="1"/>
    <x v="1"/>
    <x v="0"/>
    <s v="não"/>
    <x v="1"/>
    <s v=""/>
    <s v=""/>
    <m/>
    <s v=""/>
    <s v=""/>
    <s v=""/>
    <s v=""/>
    <s v=""/>
    <s v=""/>
    <n v="35433871"/>
    <x v="44"/>
    <x v="42"/>
    <x v="137"/>
  </r>
  <r>
    <s v="NORTE 1"/>
    <s v="JARAGUA"/>
    <x v="12"/>
    <x v="153"/>
    <x v="153"/>
    <x v="0"/>
    <x v="2"/>
    <n v="6"/>
    <n v="2"/>
    <n v="9"/>
    <s v="Não"/>
    <n v="1"/>
    <x v="18"/>
    <x v="0"/>
    <s v="não"/>
    <x v="1"/>
    <s v=""/>
    <s v=""/>
    <m/>
    <s v=""/>
    <s v=""/>
    <s v=""/>
    <s v=""/>
    <s v=""/>
    <s v=""/>
    <n v="35439083"/>
    <x v="45"/>
    <x v="43"/>
    <x v="138"/>
  </r>
  <r>
    <s v="NORTE 1"/>
    <s v="PIRITUBA"/>
    <x v="12"/>
    <x v="154"/>
    <x v="154"/>
    <x v="0"/>
    <x v="0"/>
    <n v="9"/>
    <n v="6"/>
    <n v="7"/>
    <s v="Não"/>
    <n v="1"/>
    <x v="15"/>
    <x v="0"/>
    <s v="ok"/>
    <x v="0"/>
    <s v=""/>
    <s v=""/>
    <m/>
    <s v=""/>
    <s v=""/>
    <s v=""/>
    <s v=""/>
    <s v=""/>
    <s v=""/>
    <n v="35439083"/>
    <x v="45"/>
    <x v="43"/>
    <x v="19"/>
  </r>
  <r>
    <s v="NORTE 1"/>
    <s v="FREGUESIA DO O"/>
    <x v="12"/>
    <x v="155"/>
    <x v="155"/>
    <x v="1"/>
    <x v="0"/>
    <n v="3"/>
    <n v="6"/>
    <n v="4"/>
    <s v="Não"/>
    <n v="1"/>
    <x v="15"/>
    <x v="0"/>
    <s v="ok"/>
    <x v="0"/>
    <s v=""/>
    <s v=""/>
    <m/>
    <s v=""/>
    <s v=""/>
    <s v=""/>
    <s v=""/>
    <s v=""/>
    <s v=""/>
    <n v="35439083"/>
    <x v="45"/>
    <x v="43"/>
    <x v="85"/>
  </r>
  <r>
    <s v="NORTE 1"/>
    <s v="JARAGUA"/>
    <x v="12"/>
    <x v="156"/>
    <x v="156"/>
    <x v="3"/>
    <x v="1"/>
    <n v="0"/>
    <n v="0"/>
    <n v="5"/>
    <s v="Não"/>
    <n v="1"/>
    <x v="11"/>
    <x v="0"/>
    <s v="não"/>
    <x v="1"/>
    <s v=""/>
    <s v=""/>
    <m/>
    <s v=""/>
    <s v=""/>
    <s v=""/>
    <s v=""/>
    <s v=""/>
    <s v=""/>
    <n v="35439083"/>
    <x v="45"/>
    <x v="43"/>
    <x v="139"/>
  </r>
  <r>
    <s v="NORTE 1"/>
    <s v="BRASILANDIA"/>
    <x v="12"/>
    <x v="157"/>
    <x v="157"/>
    <x v="1"/>
    <x v="0"/>
    <n v="3"/>
    <n v="9"/>
    <n v="3"/>
    <s v="Não"/>
    <n v="1"/>
    <x v="27"/>
    <x v="0"/>
    <s v="ok"/>
    <x v="0"/>
    <s v=""/>
    <s v=""/>
    <m/>
    <s v=""/>
    <s v=""/>
    <s v=""/>
    <s v=""/>
    <s v=""/>
    <s v=""/>
    <n v="35439083"/>
    <x v="45"/>
    <x v="43"/>
    <x v="140"/>
  </r>
  <r>
    <s v="NORTE 2"/>
    <s v="MANDAQUI"/>
    <x v="12"/>
    <x v="158"/>
    <x v="158"/>
    <x v="0"/>
    <x v="5"/>
    <n v="7"/>
    <n v="3"/>
    <n v="0"/>
    <s v="Não"/>
    <n v="2"/>
    <x v="1"/>
    <x v="0"/>
    <s v="ok"/>
    <x v="0"/>
    <s v=""/>
    <s v=""/>
    <m/>
    <s v=""/>
    <s v=""/>
    <s v=""/>
    <s v=""/>
    <s v=""/>
    <s v=""/>
    <n v="35448060"/>
    <x v="46"/>
    <x v="44"/>
    <x v="141"/>
  </r>
  <r>
    <s v="NORTE 2"/>
    <s v="MANDAQUI"/>
    <x v="12"/>
    <x v="159"/>
    <x v="159"/>
    <x v="0"/>
    <x v="0"/>
    <n v="10"/>
    <n v="9"/>
    <n v="0"/>
    <s v="Não"/>
    <n v="1"/>
    <x v="23"/>
    <x v="0"/>
    <s v="ok"/>
    <x v="0"/>
    <s v=""/>
    <s v=""/>
    <m/>
    <s v=""/>
    <s v=""/>
    <s v=""/>
    <s v=""/>
    <s v=""/>
    <s v=""/>
    <n v="35448060"/>
    <x v="46"/>
    <x v="44"/>
    <x v="142"/>
  </r>
  <r>
    <s v="NORTE 2"/>
    <s v="MANDAQUI"/>
    <x v="12"/>
    <x v="160"/>
    <x v="160"/>
    <x v="3"/>
    <x v="4"/>
    <n v="0"/>
    <n v="4"/>
    <n v="0"/>
    <s v="Não"/>
    <n v="1"/>
    <x v="16"/>
    <x v="0"/>
    <s v="não"/>
    <x v="1"/>
    <s v=""/>
    <s v=""/>
    <m/>
    <s v=""/>
    <s v=""/>
    <s v=""/>
    <s v=""/>
    <s v=""/>
    <s v=""/>
    <n v="35448060"/>
    <x v="46"/>
    <x v="44"/>
    <x v="143"/>
  </r>
  <r>
    <s v="PINDAMONHANGABA"/>
    <s v="PINDAMONHANGABA"/>
    <x v="31"/>
    <x v="161"/>
    <x v="161"/>
    <x v="2"/>
    <x v="3"/>
    <n v="1"/>
    <n v="1"/>
    <n v="1"/>
    <s v="Não"/>
    <n v="1"/>
    <x v="0"/>
    <x v="0"/>
    <s v="não"/>
    <x v="1"/>
    <s v=""/>
    <s v=""/>
    <m/>
    <s v=""/>
    <s v=""/>
    <s v=""/>
    <s v=""/>
    <s v=""/>
    <s v=""/>
    <n v="35013419"/>
    <x v="47"/>
    <x v="45"/>
    <x v="144"/>
  </r>
  <r>
    <s v="PINDAMONHANGABA"/>
    <s v="PINDAMONHANGABA"/>
    <x v="31"/>
    <x v="162"/>
    <x v="162"/>
    <x v="2"/>
    <x v="3"/>
    <n v="1"/>
    <n v="1"/>
    <n v="9"/>
    <s v="Não"/>
    <n v="1"/>
    <x v="9"/>
    <x v="0"/>
    <s v="não"/>
    <x v="1"/>
    <s v=""/>
    <s v=""/>
    <m/>
    <s v=""/>
    <s v=""/>
    <s v=""/>
    <s v=""/>
    <s v=""/>
    <s v=""/>
    <n v="35013419"/>
    <x v="47"/>
    <x v="45"/>
    <x v="145"/>
  </r>
  <r>
    <s v="PINDAMONHANGABA"/>
    <s v="PINDAMONHANGABA"/>
    <x v="31"/>
    <x v="163"/>
    <x v="163"/>
    <x v="0"/>
    <x v="1"/>
    <n v="4"/>
    <n v="0"/>
    <n v="0"/>
    <s v="Não"/>
    <n v="1"/>
    <x v="12"/>
    <x v="0"/>
    <s v="não"/>
    <x v="1"/>
    <s v=""/>
    <s v=""/>
    <m/>
    <s v=""/>
    <s v=""/>
    <s v=""/>
    <s v=""/>
    <s v=""/>
    <s v=""/>
    <n v="35013419"/>
    <x v="47"/>
    <x v="45"/>
    <x v="146"/>
  </r>
  <r>
    <s v="PIRACICABA"/>
    <s v="PIRACICABA"/>
    <x v="32"/>
    <x v="164"/>
    <x v="164"/>
    <x v="3"/>
    <x v="4"/>
    <n v="0"/>
    <n v="4"/>
    <n v="3"/>
    <s v="Não"/>
    <n v="1"/>
    <x v="4"/>
    <x v="0"/>
    <s v="não"/>
    <x v="1"/>
    <s v=""/>
    <s v=""/>
    <m/>
    <s v=""/>
    <s v=""/>
    <s v=""/>
    <s v=""/>
    <s v=""/>
    <s v=""/>
    <n v="35021131"/>
    <x v="48"/>
    <x v="46"/>
    <x v="147"/>
  </r>
  <r>
    <s v="PIRACICABA"/>
    <s v="PIRACICABA"/>
    <x v="32"/>
    <x v="165"/>
    <x v="165"/>
    <x v="0"/>
    <x v="5"/>
    <n v="4"/>
    <n v="3"/>
    <n v="4"/>
    <s v="Não"/>
    <n v="1"/>
    <x v="1"/>
    <x v="0"/>
    <s v="ok"/>
    <x v="0"/>
    <s v=""/>
    <s v=""/>
    <m/>
    <s v=""/>
    <s v=""/>
    <s v=""/>
    <s v=""/>
    <s v=""/>
    <s v=""/>
    <n v="35021131"/>
    <x v="48"/>
    <x v="46"/>
    <x v="148"/>
  </r>
  <r>
    <s v="PIRASSUNUNGA"/>
    <s v="ARARAS"/>
    <x v="33"/>
    <x v="166"/>
    <x v="166"/>
    <x v="3"/>
    <x v="2"/>
    <n v="0"/>
    <n v="2"/>
    <n v="0"/>
    <s v="Não"/>
    <n v="1"/>
    <x v="2"/>
    <x v="0"/>
    <s v="não"/>
    <x v="1"/>
    <s v=""/>
    <s v=""/>
    <m/>
    <s v=""/>
    <s v=""/>
    <s v=""/>
    <s v=""/>
    <s v=""/>
    <s v=""/>
    <n v="35019926"/>
    <x v="49"/>
    <x v="47"/>
    <x v="149"/>
  </r>
  <r>
    <s v="PIRASSUNUNGA"/>
    <s v="ARARAS"/>
    <x v="33"/>
    <x v="167"/>
    <x v="167"/>
    <x v="4"/>
    <x v="2"/>
    <n v="2"/>
    <n v="2"/>
    <n v="0"/>
    <s v="Não"/>
    <n v="1"/>
    <x v="17"/>
    <x v="0"/>
    <s v="não"/>
    <x v="1"/>
    <s v=""/>
    <s v=""/>
    <m/>
    <s v=""/>
    <s v=""/>
    <s v=""/>
    <s v=""/>
    <s v=""/>
    <s v=""/>
    <n v="35019926"/>
    <x v="49"/>
    <x v="47"/>
    <x v="150"/>
  </r>
  <r>
    <s v="PIRASSUNUNGA"/>
    <s v="LEME"/>
    <x v="34"/>
    <x v="168"/>
    <x v="168"/>
    <x v="4"/>
    <x v="2"/>
    <n v="2"/>
    <n v="2"/>
    <n v="0"/>
    <s v="Não"/>
    <n v="1"/>
    <x v="5"/>
    <x v="0"/>
    <s v="não"/>
    <x v="1"/>
    <s v=""/>
    <s v=""/>
    <m/>
    <s v=""/>
    <s v=""/>
    <s v=""/>
    <s v=""/>
    <s v=""/>
    <s v=""/>
    <n v="35910909"/>
    <x v="50"/>
    <x v="48"/>
    <x v="151"/>
  </r>
  <r>
    <s v="PIRASSUNUNGA"/>
    <s v="LEME"/>
    <x v="34"/>
    <x v="169"/>
    <x v="169"/>
    <x v="2"/>
    <x v="3"/>
    <n v="1"/>
    <n v="1"/>
    <n v="0"/>
    <s v="Não"/>
    <n v="1"/>
    <x v="30"/>
    <x v="0"/>
    <s v="não"/>
    <x v="1"/>
    <s v=""/>
    <s v=""/>
    <m/>
    <s v=""/>
    <s v=""/>
    <s v=""/>
    <s v=""/>
    <s v=""/>
    <s v=""/>
    <n v="35910909"/>
    <x v="50"/>
    <x v="48"/>
    <x v="152"/>
  </r>
  <r>
    <s v="PIRASSUNUNGA"/>
    <s v="LEME"/>
    <x v="34"/>
    <x v="170"/>
    <x v="170"/>
    <x v="3"/>
    <x v="1"/>
    <n v="0"/>
    <n v="0"/>
    <n v="0"/>
    <s v="Não"/>
    <n v="1"/>
    <x v="3"/>
    <x v="0"/>
    <s v="não"/>
    <x v="1"/>
    <s v=""/>
    <s v=""/>
    <m/>
    <s v=""/>
    <s v=""/>
    <s v=""/>
    <s v=""/>
    <s v=""/>
    <s v=""/>
    <n v="35910909"/>
    <x v="50"/>
    <x v="48"/>
    <x v="153"/>
  </r>
  <r>
    <s v="PIRASSUNUNGA"/>
    <s v="PORTO FERREIRA"/>
    <x v="35"/>
    <x v="171"/>
    <x v="171"/>
    <x v="2"/>
    <x v="0"/>
    <n v="1"/>
    <n v="5"/>
    <n v="3"/>
    <s v="Não"/>
    <n v="1"/>
    <x v="23"/>
    <x v="0"/>
    <s v="não"/>
    <x v="1"/>
    <s v=""/>
    <s v="sim"/>
    <m/>
    <s v=""/>
    <s v=""/>
    <s v=""/>
    <s v=""/>
    <s v=""/>
    <s v=""/>
    <n v="35428930"/>
    <x v="51"/>
    <x v="5"/>
    <x v="154"/>
  </r>
  <r>
    <s v="RIBEIRAO PRETO"/>
    <s v="RIBEIRAO PRETO"/>
    <x v="36"/>
    <x v="172"/>
    <x v="172"/>
    <x v="2"/>
    <x v="0"/>
    <n v="1"/>
    <n v="9"/>
    <n v="0"/>
    <s v="Não"/>
    <n v="1"/>
    <x v="16"/>
    <x v="0"/>
    <s v="não"/>
    <x v="1"/>
    <s v=""/>
    <s v=""/>
    <m/>
    <s v=""/>
    <s v=""/>
    <s v=""/>
    <s v=""/>
    <s v=""/>
    <s v=""/>
    <n v="35024107"/>
    <x v="52"/>
    <x v="49"/>
    <x v="155"/>
  </r>
  <r>
    <s v="RIBEIRAO PRETO"/>
    <s v="RIBEIRAO PRETO"/>
    <x v="36"/>
    <x v="173"/>
    <x v="173"/>
    <x v="3"/>
    <x v="1"/>
    <n v="0"/>
    <n v="0"/>
    <n v="0"/>
    <s v="Não"/>
    <n v="1"/>
    <x v="18"/>
    <x v="0"/>
    <s v="não"/>
    <x v="1"/>
    <s v=""/>
    <s v=""/>
    <m/>
    <s v=""/>
    <s v=""/>
    <s v=""/>
    <s v=""/>
    <s v=""/>
    <s v=""/>
    <n v="35024107"/>
    <x v="52"/>
    <x v="49"/>
    <x v="156"/>
  </r>
  <r>
    <s v="RIBEIRAO PRETO"/>
    <s v="RIBEIRAO PRETO"/>
    <x v="36"/>
    <x v="174"/>
    <x v="174"/>
    <x v="3"/>
    <x v="4"/>
    <n v="0"/>
    <n v="4"/>
    <n v="15"/>
    <s v="Não"/>
    <n v="1"/>
    <x v="2"/>
    <x v="0"/>
    <s v="não"/>
    <x v="1"/>
    <s v=""/>
    <s v=""/>
    <m/>
    <s v=""/>
    <s v=""/>
    <s v=""/>
    <s v=""/>
    <s v=""/>
    <s v=""/>
    <n v="35024107"/>
    <x v="52"/>
    <x v="49"/>
    <x v="157"/>
  </r>
  <r>
    <s v="RIBEIRAO PRETO"/>
    <s v="RIBEIRAO PRETO"/>
    <x v="36"/>
    <x v="175"/>
    <x v="175"/>
    <x v="0"/>
    <x v="0"/>
    <n v="5"/>
    <n v="15"/>
    <n v="13"/>
    <s v="Não"/>
    <n v="1"/>
    <x v="18"/>
    <x v="0"/>
    <s v="ok"/>
    <x v="0"/>
    <s v=""/>
    <s v=""/>
    <m/>
    <s v=""/>
    <s v=""/>
    <s v=""/>
    <s v=""/>
    <s v=""/>
    <s v=""/>
    <n v="35024107"/>
    <x v="52"/>
    <x v="49"/>
    <x v="158"/>
  </r>
  <r>
    <s v="RIBEIRAO PRETO"/>
    <s v="RIBEIRAO PRETO"/>
    <x v="36"/>
    <x v="176"/>
    <x v="176"/>
    <x v="0"/>
    <x v="0"/>
    <n v="4"/>
    <n v="9"/>
    <n v="0"/>
    <s v="Não"/>
    <n v="1"/>
    <x v="2"/>
    <x v="0"/>
    <s v="ok"/>
    <x v="0"/>
    <s v=""/>
    <s v="sim"/>
    <m/>
    <s v=""/>
    <s v=""/>
    <s v=""/>
    <s v=""/>
    <s v=""/>
    <s v=""/>
    <n v="35024107"/>
    <x v="52"/>
    <x v="49"/>
    <x v="159"/>
  </r>
  <r>
    <s v="SANTO ANASTACIO"/>
    <s v="PRESIDENTE VENCESLAU"/>
    <x v="37"/>
    <x v="177"/>
    <x v="177"/>
    <x v="3"/>
    <x v="0"/>
    <n v="0"/>
    <n v="13"/>
    <n v="0"/>
    <s v="Não"/>
    <n v="1"/>
    <x v="10"/>
    <x v="0"/>
    <s v="não"/>
    <x v="1"/>
    <s v=""/>
    <s v="sim"/>
    <m/>
    <s v=""/>
    <s v=""/>
    <s v=""/>
    <s v=""/>
    <s v=""/>
    <s v=""/>
    <n v="35906785"/>
    <x v="53"/>
    <x v="5"/>
    <x v="33"/>
  </r>
  <r>
    <s v="SANTOS"/>
    <s v="GUARUJA"/>
    <x v="38"/>
    <x v="178"/>
    <x v="178"/>
    <x v="1"/>
    <x v="0"/>
    <n v="3"/>
    <n v="5"/>
    <n v="16"/>
    <s v="Não"/>
    <n v="1"/>
    <x v="15"/>
    <x v="0"/>
    <s v="ok"/>
    <x v="0"/>
    <s v=""/>
    <s v=""/>
    <m/>
    <s v=""/>
    <s v=""/>
    <s v=""/>
    <s v=""/>
    <s v=""/>
    <s v=""/>
    <n v="35294937"/>
    <x v="54"/>
    <x v="50"/>
    <x v="160"/>
  </r>
  <r>
    <s v="SANTOS"/>
    <s v="SANTOS"/>
    <x v="39"/>
    <x v="179"/>
    <x v="179"/>
    <x v="3"/>
    <x v="1"/>
    <n v="0"/>
    <n v="0"/>
    <n v="0"/>
    <s v="Não"/>
    <n v="1"/>
    <x v="12"/>
    <x v="0"/>
    <s v="não"/>
    <x v="1"/>
    <s v=""/>
    <s v=""/>
    <m/>
    <s v=""/>
    <s v=""/>
    <s v=""/>
    <s v=""/>
    <s v=""/>
    <s v=""/>
    <n v="35011745"/>
    <x v="55"/>
    <x v="51"/>
    <x v="161"/>
  </r>
  <r>
    <s v="SANTOS"/>
    <s v="SANTOS"/>
    <x v="39"/>
    <x v="180"/>
    <x v="180"/>
    <x v="3"/>
    <x v="0"/>
    <n v="0"/>
    <n v="5"/>
    <n v="3"/>
    <s v="Não"/>
    <n v="1"/>
    <x v="1"/>
    <x v="0"/>
    <s v="não"/>
    <x v="1"/>
    <s v=""/>
    <s v=""/>
    <m/>
    <s v=""/>
    <s v=""/>
    <s v=""/>
    <s v=""/>
    <s v=""/>
    <s v=""/>
    <n v="35011745"/>
    <x v="55"/>
    <x v="51"/>
    <x v="162"/>
  </r>
  <r>
    <s v="SAO CARLOS"/>
    <s v="SAO CARLOS"/>
    <x v="40"/>
    <x v="181"/>
    <x v="181"/>
    <x v="3"/>
    <x v="3"/>
    <n v="0"/>
    <n v="1"/>
    <n v="9"/>
    <s v="Não"/>
    <n v="0"/>
    <x v="5"/>
    <x v="0"/>
    <s v="não"/>
    <x v="1"/>
    <s v=""/>
    <s v=""/>
    <m/>
    <s v=""/>
    <s v=""/>
    <s v=""/>
    <s v=""/>
    <s v=""/>
    <s v=""/>
    <n v="35024569"/>
    <x v="56"/>
    <x v="52"/>
    <x v="163"/>
  </r>
  <r>
    <s v="SAO CARLOS"/>
    <s v="SAO CARLOS"/>
    <x v="40"/>
    <x v="182"/>
    <x v="182"/>
    <x v="0"/>
    <x v="0"/>
    <n v="5"/>
    <n v="12"/>
    <n v="10"/>
    <s v="Não"/>
    <n v="1"/>
    <x v="11"/>
    <x v="0"/>
    <s v="ok"/>
    <x v="0"/>
    <s v=""/>
    <s v=""/>
    <m/>
    <s v=""/>
    <s v=""/>
    <s v=""/>
    <s v=""/>
    <s v=""/>
    <s v=""/>
    <n v="35024569"/>
    <x v="56"/>
    <x v="52"/>
    <x v="164"/>
  </r>
  <r>
    <s v="SAO VICENTE"/>
    <s v="ITANHAEM"/>
    <x v="41"/>
    <x v="183"/>
    <x v="183"/>
    <x v="3"/>
    <x v="5"/>
    <n v="0"/>
    <n v="3"/>
    <n v="1"/>
    <s v="Não"/>
    <n v="1"/>
    <x v="4"/>
    <x v="0"/>
    <s v="não"/>
    <x v="1"/>
    <s v=""/>
    <s v=""/>
    <m/>
    <s v=""/>
    <s v=""/>
    <s v=""/>
    <s v=""/>
    <s v=""/>
    <s v=""/>
    <n v="35299352"/>
    <x v="57"/>
    <x v="53"/>
    <x v="165"/>
  </r>
  <r>
    <s v="SAO VICENTE"/>
    <s v="ITANHAEM"/>
    <x v="41"/>
    <x v="184"/>
    <x v="184"/>
    <x v="3"/>
    <x v="1"/>
    <n v="0"/>
    <n v="0"/>
    <n v="4"/>
    <s v="Não"/>
    <n v="1"/>
    <x v="8"/>
    <x v="0"/>
    <s v="não"/>
    <x v="1"/>
    <s v=""/>
    <s v=""/>
    <m/>
    <s v=""/>
    <s v=""/>
    <s v=""/>
    <s v=""/>
    <s v=""/>
    <s v=""/>
    <n v="35299352"/>
    <x v="57"/>
    <x v="53"/>
    <x v="166"/>
  </r>
  <r>
    <s v="SAO VICENTE"/>
    <s v="ITANHAEM"/>
    <x v="41"/>
    <x v="185"/>
    <x v="185"/>
    <x v="3"/>
    <x v="1"/>
    <n v="0"/>
    <n v="0"/>
    <n v="3"/>
    <s v="Não"/>
    <n v="1"/>
    <x v="20"/>
    <x v="0"/>
    <s v="não"/>
    <x v="1"/>
    <s v=""/>
    <s v=""/>
    <m/>
    <s v=""/>
    <s v=""/>
    <s v=""/>
    <s v=""/>
    <s v=""/>
    <s v=""/>
    <n v="35299352"/>
    <x v="57"/>
    <x v="53"/>
    <x v="99"/>
  </r>
  <r>
    <s v="SOROCABA"/>
    <s v="SOROCABA"/>
    <x v="42"/>
    <x v="186"/>
    <x v="186"/>
    <x v="4"/>
    <x v="0"/>
    <n v="2"/>
    <n v="11"/>
    <n v="21"/>
    <s v="Não"/>
    <n v="1"/>
    <x v="2"/>
    <x v="0"/>
    <s v="não"/>
    <x v="1"/>
    <s v="Good"/>
    <s v=""/>
    <s v="sim"/>
    <s v=""/>
    <s v=""/>
    <s v=""/>
    <s v=""/>
    <s v=""/>
    <s v=""/>
    <n v="35016238"/>
    <x v="58"/>
    <x v="54"/>
    <x v="167"/>
  </r>
  <r>
    <s v="SOROCABA"/>
    <s v="SOROCABA"/>
    <x v="42"/>
    <x v="187"/>
    <x v="187"/>
    <x v="1"/>
    <x v="2"/>
    <n v="3"/>
    <n v="2"/>
    <n v="0"/>
    <s v="Não"/>
    <n v="1"/>
    <x v="0"/>
    <x v="0"/>
    <s v="não"/>
    <x v="1"/>
    <s v=""/>
    <s v=""/>
    <m/>
    <s v=""/>
    <s v=""/>
    <s v=""/>
    <s v=""/>
    <s v=""/>
    <s v=""/>
    <n v="35016238"/>
    <x v="58"/>
    <x v="54"/>
    <x v="168"/>
  </r>
  <r>
    <s v="SOROCABA"/>
    <s v="SOROCABA"/>
    <x v="42"/>
    <x v="188"/>
    <x v="188"/>
    <x v="1"/>
    <x v="5"/>
    <n v="3"/>
    <n v="3"/>
    <n v="1"/>
    <s v="Não"/>
    <n v="1"/>
    <x v="3"/>
    <x v="0"/>
    <s v="ok"/>
    <x v="0"/>
    <s v=""/>
    <s v=""/>
    <m/>
    <s v=""/>
    <s v=""/>
    <s v=""/>
    <s v=""/>
    <s v=""/>
    <s v=""/>
    <n v="35016238"/>
    <x v="58"/>
    <x v="54"/>
    <x v="169"/>
  </r>
  <r>
    <s v="SOROCABA"/>
    <s v="SOROCABA"/>
    <x v="42"/>
    <x v="189"/>
    <x v="189"/>
    <x v="0"/>
    <x v="0"/>
    <n v="5"/>
    <n v="6"/>
    <n v="0"/>
    <s v="Não"/>
    <n v="1"/>
    <x v="0"/>
    <x v="0"/>
    <s v="ok"/>
    <x v="0"/>
    <s v=""/>
    <s v=""/>
    <m/>
    <s v=""/>
    <s v=""/>
    <s v=""/>
    <s v=""/>
    <s v=""/>
    <s v=""/>
    <n v="35016238"/>
    <x v="58"/>
    <x v="54"/>
    <x v="170"/>
  </r>
  <r>
    <s v="SOROCABA"/>
    <s v="SOROCABA"/>
    <x v="42"/>
    <x v="190"/>
    <x v="190"/>
    <x v="0"/>
    <x v="2"/>
    <n v="5"/>
    <n v="2"/>
    <n v="0"/>
    <s v="Não"/>
    <n v="1"/>
    <x v="15"/>
    <x v="0"/>
    <s v="não"/>
    <x v="1"/>
    <s v=""/>
    <s v=""/>
    <m/>
    <s v=""/>
    <s v=""/>
    <s v=""/>
    <s v=""/>
    <s v=""/>
    <s v=""/>
    <n v="35016354"/>
    <x v="59"/>
    <x v="55"/>
    <x v="171"/>
  </r>
  <r>
    <s v="SOROCABA"/>
    <s v="SOROCABA"/>
    <x v="42"/>
    <x v="191"/>
    <x v="191"/>
    <x v="1"/>
    <x v="4"/>
    <n v="3"/>
    <n v="4"/>
    <n v="0"/>
    <s v="Não"/>
    <n v="1"/>
    <x v="28"/>
    <x v="0"/>
    <s v="ok"/>
    <x v="0"/>
    <s v=""/>
    <s v="sim"/>
    <m/>
    <s v=""/>
    <s v=""/>
    <s v=""/>
    <s v=""/>
    <s v=""/>
    <s v=""/>
    <n v="35016354"/>
    <x v="59"/>
    <x v="55"/>
    <x v="172"/>
  </r>
  <r>
    <s v="SOROCABA"/>
    <s v="SOROCABA"/>
    <x v="42"/>
    <x v="192"/>
    <x v="192"/>
    <x v="4"/>
    <x v="2"/>
    <n v="2"/>
    <n v="2"/>
    <n v="0"/>
    <s v="Não"/>
    <n v="1"/>
    <x v="22"/>
    <x v="0"/>
    <s v="não"/>
    <x v="1"/>
    <s v=""/>
    <s v=""/>
    <m/>
    <s v=""/>
    <s v=""/>
    <s v=""/>
    <s v=""/>
    <s v=""/>
    <s v=""/>
    <n v="35016354"/>
    <x v="59"/>
    <x v="55"/>
    <x v="173"/>
  </r>
  <r>
    <s v="SUL 2"/>
    <s v="JARDIM SAO LUIS"/>
    <x v="12"/>
    <x v="193"/>
    <x v="193"/>
    <x v="3"/>
    <x v="1"/>
    <n v="0"/>
    <n v="0"/>
    <n v="4"/>
    <s v="Não"/>
    <n v="1"/>
    <x v="15"/>
    <x v="0"/>
    <s v="não"/>
    <x v="1"/>
    <s v=""/>
    <s v=""/>
    <m/>
    <s v=""/>
    <s v=""/>
    <s v=""/>
    <s v=""/>
    <s v=""/>
    <s v=""/>
    <n v="35290701"/>
    <x v="60"/>
    <x v="56"/>
    <x v="174"/>
  </r>
  <r>
    <s v="SUL 2"/>
    <s v="JARDIM SAO LUIS"/>
    <x v="12"/>
    <x v="194"/>
    <x v="194"/>
    <x v="0"/>
    <x v="0"/>
    <n v="6"/>
    <n v="6"/>
    <n v="9"/>
    <s v="Não"/>
    <n v="1"/>
    <x v="0"/>
    <x v="0"/>
    <s v="ok"/>
    <x v="0"/>
    <s v=""/>
    <s v=""/>
    <m/>
    <s v=""/>
    <s v=""/>
    <s v=""/>
    <s v=""/>
    <s v=""/>
    <s v=""/>
    <n v="35290701"/>
    <x v="60"/>
    <x v="56"/>
    <x v="175"/>
  </r>
  <r>
    <s v="SUL 2"/>
    <s v="JARDIM ANGELA"/>
    <x v="12"/>
    <x v="195"/>
    <x v="195"/>
    <x v="3"/>
    <x v="1"/>
    <n v="0"/>
    <n v="0"/>
    <n v="12"/>
    <s v="Não"/>
    <n v="1"/>
    <x v="18"/>
    <x v="0"/>
    <s v="não"/>
    <x v="1"/>
    <s v=""/>
    <s v=""/>
    <m/>
    <s v=""/>
    <s v=""/>
    <s v=""/>
    <s v=""/>
    <s v=""/>
    <s v=""/>
    <n v="35438424"/>
    <x v="61"/>
    <x v="57"/>
    <x v="129"/>
  </r>
  <r>
    <s v="SUL 2"/>
    <s v="JARDIM ANGELA"/>
    <x v="12"/>
    <x v="196"/>
    <x v="196"/>
    <x v="3"/>
    <x v="1"/>
    <n v="0"/>
    <n v="0"/>
    <n v="14"/>
    <s v="Não"/>
    <n v="1"/>
    <x v="3"/>
    <x v="0"/>
    <s v="não"/>
    <x v="1"/>
    <s v=""/>
    <s v=""/>
    <m/>
    <s v=""/>
    <s v=""/>
    <s v=""/>
    <s v=""/>
    <s v=""/>
    <s v=""/>
    <n v="35438424"/>
    <x v="61"/>
    <x v="57"/>
    <x v="0"/>
  </r>
  <r>
    <s v="SUL 2"/>
    <s v="JARDIM ANGELA"/>
    <x v="12"/>
    <x v="197"/>
    <x v="197"/>
    <x v="3"/>
    <x v="1"/>
    <n v="0"/>
    <n v="0"/>
    <n v="8"/>
    <s v="Não"/>
    <n v="1"/>
    <x v="26"/>
    <x v="0"/>
    <s v="não"/>
    <x v="1"/>
    <s v=""/>
    <s v=""/>
    <m/>
    <s v=""/>
    <s v=""/>
    <s v=""/>
    <s v=""/>
    <s v=""/>
    <s v=""/>
    <n v="35438424"/>
    <x v="61"/>
    <x v="57"/>
    <x v="176"/>
  </r>
  <r>
    <s v="SUL 2"/>
    <s v="JARDIM SAO LUIS"/>
    <x v="12"/>
    <x v="198"/>
    <x v="198"/>
    <x v="1"/>
    <x v="1"/>
    <n v="3"/>
    <n v="0"/>
    <n v="8"/>
    <s v="Não"/>
    <n v="1"/>
    <x v="18"/>
    <x v="0"/>
    <s v="não"/>
    <x v="1"/>
    <s v=""/>
    <s v=""/>
    <m/>
    <s v=""/>
    <s v=""/>
    <s v=""/>
    <s v=""/>
    <s v=""/>
    <s v=""/>
    <n v="35290701"/>
    <x v="60"/>
    <x v="56"/>
    <x v="177"/>
  </r>
  <r>
    <s v="SUL 2"/>
    <s v="JARDIM ANGELA"/>
    <x v="12"/>
    <x v="199"/>
    <x v="199"/>
    <x v="3"/>
    <x v="1"/>
    <n v="0"/>
    <n v="0"/>
    <n v="2"/>
    <s v="Não"/>
    <n v="1"/>
    <x v="3"/>
    <x v="0"/>
    <s v="não"/>
    <x v="1"/>
    <s v=""/>
    <s v=""/>
    <m/>
    <s v=""/>
    <s v=""/>
    <s v=""/>
    <s v=""/>
    <s v=""/>
    <s v=""/>
    <n v="35438424"/>
    <x v="61"/>
    <x v="57"/>
    <x v="178"/>
  </r>
  <r>
    <s v="SUL 2"/>
    <s v="JARDIM SAO LUIS"/>
    <x v="12"/>
    <x v="200"/>
    <x v="200"/>
    <x v="4"/>
    <x v="3"/>
    <n v="2"/>
    <n v="1"/>
    <n v="0"/>
    <s v="Não"/>
    <n v="1"/>
    <x v="9"/>
    <x v="0"/>
    <s v="não"/>
    <x v="1"/>
    <s v=""/>
    <s v=""/>
    <m/>
    <s v=""/>
    <s v=""/>
    <s v=""/>
    <s v=""/>
    <s v=""/>
    <s v=""/>
    <n v="35290701"/>
    <x v="60"/>
    <x v="56"/>
    <x v="179"/>
  </r>
  <r>
    <s v="SUL 2"/>
    <s v="JARDIM ANGELA"/>
    <x v="12"/>
    <x v="201"/>
    <x v="201"/>
    <x v="3"/>
    <x v="1"/>
    <n v="0"/>
    <n v="0"/>
    <n v="13"/>
    <s v="Não"/>
    <n v="1"/>
    <x v="22"/>
    <x v="0"/>
    <s v="não"/>
    <x v="1"/>
    <s v=""/>
    <s v=""/>
    <m/>
    <s v=""/>
    <s v=""/>
    <s v=""/>
    <s v=""/>
    <s v=""/>
    <s v=""/>
    <n v="35438424"/>
    <x v="61"/>
    <x v="57"/>
    <x v="180"/>
  </r>
  <r>
    <s v="SUL 3"/>
    <s v="SOCORRO"/>
    <x v="12"/>
    <x v="202"/>
    <x v="202"/>
    <x v="1"/>
    <x v="0"/>
    <n v="3"/>
    <n v="7"/>
    <n v="10"/>
    <s v="Não"/>
    <n v="1"/>
    <x v="11"/>
    <x v="0"/>
    <s v="ok"/>
    <x v="0"/>
    <s v=""/>
    <s v="sim"/>
    <m/>
    <s v=""/>
    <s v=""/>
    <s v=""/>
    <s v=""/>
    <s v=""/>
    <s v=""/>
    <n v="35428929"/>
    <x v="62"/>
    <x v="58"/>
    <x v="181"/>
  </r>
  <r>
    <s v="SUZANO"/>
    <s v="FERRAZ DE VASCONCELOS"/>
    <x v="43"/>
    <x v="203"/>
    <x v="203"/>
    <x v="3"/>
    <x v="1"/>
    <n v="0"/>
    <n v="0"/>
    <n v="0"/>
    <s v="Não"/>
    <n v="1"/>
    <x v="4"/>
    <x v="0"/>
    <s v="não"/>
    <x v="1"/>
    <s v=""/>
    <s v=""/>
    <m/>
    <s v=""/>
    <s v=""/>
    <s v=""/>
    <s v=""/>
    <s v=""/>
    <s v=""/>
    <n v="35364265"/>
    <x v="63"/>
    <x v="59"/>
    <x v="182"/>
  </r>
  <r>
    <s v="SUZANO"/>
    <s v="FERRAZ DE VASCONCELOS"/>
    <x v="43"/>
    <x v="204"/>
    <x v="204"/>
    <x v="1"/>
    <x v="1"/>
    <n v="3"/>
    <n v="0"/>
    <n v="6"/>
    <s v="Não"/>
    <n v="1"/>
    <x v="4"/>
    <x v="0"/>
    <s v="não"/>
    <x v="1"/>
    <s v=""/>
    <s v=""/>
    <m/>
    <s v=""/>
    <s v=""/>
    <s v=""/>
    <s v=""/>
    <s v=""/>
    <s v=""/>
    <n v="35364265"/>
    <x v="63"/>
    <x v="59"/>
    <x v="183"/>
  </r>
  <r>
    <s v="SUZANO"/>
    <s v="FERRAZ DE VASCONCELOS"/>
    <x v="43"/>
    <x v="205"/>
    <x v="205"/>
    <x v="4"/>
    <x v="2"/>
    <n v="2"/>
    <n v="2"/>
    <n v="7"/>
    <s v="Não"/>
    <n v="1"/>
    <x v="15"/>
    <x v="0"/>
    <s v="não"/>
    <x v="1"/>
    <s v=""/>
    <s v=""/>
    <m/>
    <s v=""/>
    <s v=""/>
    <s v=""/>
    <s v=""/>
    <s v=""/>
    <s v=""/>
    <n v="35364265"/>
    <x v="63"/>
    <x v="59"/>
    <x v="184"/>
  </r>
  <r>
    <s v="SUZANO"/>
    <s v="FERRAZ DE VASCONCELOS"/>
    <x v="43"/>
    <x v="206"/>
    <x v="206"/>
    <x v="0"/>
    <x v="2"/>
    <n v="5"/>
    <n v="2"/>
    <n v="0"/>
    <s v="Não"/>
    <n v="1"/>
    <x v="0"/>
    <x v="0"/>
    <s v="não"/>
    <x v="1"/>
    <s v=""/>
    <s v=""/>
    <m/>
    <s v=""/>
    <s v=""/>
    <s v=""/>
    <s v=""/>
    <s v=""/>
    <s v=""/>
    <n v="35364265"/>
    <x v="63"/>
    <x v="59"/>
    <x v="39"/>
  </r>
  <r>
    <s v="SUZANO"/>
    <s v="FERRAZ DE VASCONCELOS"/>
    <x v="43"/>
    <x v="207"/>
    <x v="207"/>
    <x v="3"/>
    <x v="1"/>
    <n v="0"/>
    <n v="0"/>
    <n v="0"/>
    <s v="Não"/>
    <n v="1"/>
    <x v="0"/>
    <x v="0"/>
    <s v="não"/>
    <x v="1"/>
    <s v=""/>
    <s v=""/>
    <m/>
    <s v=""/>
    <s v=""/>
    <s v=""/>
    <s v=""/>
    <s v=""/>
    <s v=""/>
    <n v="35364265"/>
    <x v="63"/>
    <x v="59"/>
    <x v="185"/>
  </r>
  <r>
    <s v="TABOAO DA SERRA"/>
    <s v="TABOAO DA SERRA"/>
    <x v="44"/>
    <x v="208"/>
    <x v="208"/>
    <x v="3"/>
    <x v="2"/>
    <n v="0"/>
    <n v="2"/>
    <n v="4"/>
    <s v="Não"/>
    <n v="1"/>
    <x v="5"/>
    <x v="0"/>
    <s v="não"/>
    <x v="1"/>
    <s v=""/>
    <s v=""/>
    <m/>
    <s v=""/>
    <s v=""/>
    <s v=""/>
    <s v=""/>
    <s v=""/>
    <s v=""/>
    <n v="35005365"/>
    <x v="64"/>
    <x v="60"/>
    <x v="186"/>
  </r>
  <r>
    <s v="TABOAO DA SERRA"/>
    <s v="TABOAO DA SERRA"/>
    <x v="44"/>
    <x v="209"/>
    <x v="209"/>
    <x v="2"/>
    <x v="1"/>
    <n v="1"/>
    <n v="0"/>
    <n v="11"/>
    <s v="Não"/>
    <n v="1"/>
    <x v="4"/>
    <x v="0"/>
    <s v="não"/>
    <x v="1"/>
    <s v=""/>
    <s v=""/>
    <m/>
    <s v=""/>
    <s v=""/>
    <s v=""/>
    <s v=""/>
    <s v=""/>
    <s v=""/>
    <n v="35005365"/>
    <x v="64"/>
    <x v="60"/>
    <x v="165"/>
  </r>
  <r>
    <s v="TABOAO DA SERRA"/>
    <s v="TABOAO DA SERRA"/>
    <x v="44"/>
    <x v="210"/>
    <x v="210"/>
    <x v="3"/>
    <x v="1"/>
    <n v="0"/>
    <n v="0"/>
    <n v="4"/>
    <s v="Não"/>
    <n v="1"/>
    <x v="0"/>
    <x v="0"/>
    <s v="não"/>
    <x v="1"/>
    <s v=""/>
    <s v=""/>
    <m/>
    <s v=""/>
    <s v=""/>
    <s v=""/>
    <s v=""/>
    <s v=""/>
    <s v=""/>
    <n v="35005365"/>
    <x v="64"/>
    <x v="60"/>
    <x v="171"/>
  </r>
  <r>
    <s v="TABOAO DA SERRA"/>
    <s v="TABOAO DA SERRA"/>
    <x v="44"/>
    <x v="211"/>
    <x v="211"/>
    <x v="1"/>
    <x v="5"/>
    <n v="3"/>
    <n v="3"/>
    <n v="0"/>
    <s v="Não"/>
    <n v="0"/>
    <x v="0"/>
    <x v="0"/>
    <s v="ok"/>
    <x v="1"/>
    <s v=""/>
    <s v=""/>
    <m/>
    <s v=""/>
    <s v=""/>
    <s v=""/>
    <s v=""/>
    <s v=""/>
    <s v=""/>
    <n v="35005365"/>
    <x v="64"/>
    <x v="60"/>
    <x v="65"/>
  </r>
  <r>
    <s v="TABOAO DA SERRA"/>
    <s v="TABOAO DA SERRA"/>
    <x v="44"/>
    <x v="212"/>
    <x v="212"/>
    <x v="2"/>
    <x v="3"/>
    <n v="1"/>
    <n v="1"/>
    <n v="7"/>
    <s v="Não"/>
    <n v="1"/>
    <x v="6"/>
    <x v="0"/>
    <s v="não"/>
    <x v="1"/>
    <s v=""/>
    <s v=""/>
    <m/>
    <s v=""/>
    <s v=""/>
    <s v=""/>
    <s v=""/>
    <s v=""/>
    <s v=""/>
    <n v="35005365"/>
    <x v="64"/>
    <x v="60"/>
    <x v="99"/>
  </r>
  <r>
    <s v="TAUBATE"/>
    <s v="CACAPAVA"/>
    <x v="45"/>
    <x v="213"/>
    <x v="213"/>
    <x v="0"/>
    <x v="0"/>
    <n v="6"/>
    <n v="5"/>
    <n v="0"/>
    <s v="Não"/>
    <n v="1"/>
    <x v="23"/>
    <x v="0"/>
    <s v="ok"/>
    <x v="0"/>
    <s v=""/>
    <s v=""/>
    <m/>
    <s v=""/>
    <s v=""/>
    <s v=""/>
    <s v=""/>
    <s v=""/>
    <s v=""/>
    <n v="35014308"/>
    <x v="65"/>
    <x v="61"/>
    <x v="2"/>
  </r>
  <r>
    <s v="TAUBATE"/>
    <s v="CACAPAVA"/>
    <x v="45"/>
    <x v="214"/>
    <x v="214"/>
    <x v="2"/>
    <x v="3"/>
    <n v="1"/>
    <n v="1"/>
    <n v="8"/>
    <s v="Não"/>
    <n v="1"/>
    <x v="0"/>
    <x v="0"/>
    <s v="não"/>
    <x v="1"/>
    <s v=""/>
    <s v=""/>
    <m/>
    <s v=""/>
    <s v=""/>
    <s v=""/>
    <s v=""/>
    <s v=""/>
    <s v=""/>
    <n v="35014308"/>
    <x v="65"/>
    <x v="61"/>
    <x v="187"/>
  </r>
  <r>
    <s v="TAUBATE"/>
    <s v="CACAPAVA"/>
    <x v="45"/>
    <x v="215"/>
    <x v="215"/>
    <x v="0"/>
    <x v="2"/>
    <n v="4"/>
    <n v="2"/>
    <n v="9"/>
    <s v="Não"/>
    <n v="1"/>
    <x v="22"/>
    <x v="0"/>
    <s v="não"/>
    <x v="1"/>
    <s v=""/>
    <s v=""/>
    <m/>
    <s v=""/>
    <s v=""/>
    <s v=""/>
    <s v=""/>
    <s v=""/>
    <s v=""/>
    <n v="35014308"/>
    <x v="65"/>
    <x v="61"/>
    <x v="86"/>
  </r>
  <r>
    <s v="TAUBATE"/>
    <s v="TAUBATE"/>
    <x v="46"/>
    <x v="216"/>
    <x v="216"/>
    <x v="3"/>
    <x v="3"/>
    <n v="0"/>
    <n v="1"/>
    <n v="4"/>
    <s v="Não"/>
    <n v="1"/>
    <x v="11"/>
    <x v="0"/>
    <s v="não"/>
    <x v="1"/>
    <s v=""/>
    <s v=""/>
    <m/>
    <s v=""/>
    <s v=""/>
    <s v=""/>
    <s v=""/>
    <s v=""/>
    <s v=""/>
    <n v="35267685"/>
    <x v="66"/>
    <x v="42"/>
    <x v="188"/>
  </r>
  <r>
    <s v="TAUBATE"/>
    <s v="TAUBATE"/>
    <x v="46"/>
    <x v="217"/>
    <x v="217"/>
    <x v="3"/>
    <x v="1"/>
    <n v="0"/>
    <n v="0"/>
    <n v="6"/>
    <s v="Não"/>
    <n v="1"/>
    <x v="13"/>
    <x v="0"/>
    <s v="não"/>
    <x v="1"/>
    <s v=""/>
    <s v=""/>
    <m/>
    <s v=""/>
    <s v=""/>
    <s v=""/>
    <s v=""/>
    <s v=""/>
    <s v=""/>
    <n v="35267685"/>
    <x v="66"/>
    <x v="42"/>
    <x v="187"/>
  </r>
  <r>
    <s v="TAUBATE"/>
    <s v="TAUBATE"/>
    <x v="46"/>
    <x v="218"/>
    <x v="218"/>
    <x v="3"/>
    <x v="1"/>
    <n v="0"/>
    <n v="0"/>
    <n v="3"/>
    <s v="Não"/>
    <n v="1"/>
    <x v="4"/>
    <x v="0"/>
    <s v="não"/>
    <x v="1"/>
    <s v=""/>
    <s v=""/>
    <m/>
    <s v=""/>
    <s v=""/>
    <s v=""/>
    <s v=""/>
    <s v=""/>
    <s v=""/>
    <n v="35267685"/>
    <x v="66"/>
    <x v="42"/>
    <x v="189"/>
  </r>
  <r>
    <s v="TUPA"/>
    <s v="TUPA"/>
    <x v="47"/>
    <x v="219"/>
    <x v="219"/>
    <x v="2"/>
    <x v="0"/>
    <n v="1"/>
    <n v="11"/>
    <n v="0"/>
    <s v="Não"/>
    <n v="1"/>
    <x v="16"/>
    <x v="0"/>
    <s v="não"/>
    <x v="1"/>
    <s v=""/>
    <s v=""/>
    <m/>
    <s v=""/>
    <s v=""/>
    <s v=""/>
    <s v=""/>
    <s v=""/>
    <s v=""/>
    <n v="35290658"/>
    <x v="67"/>
    <x v="62"/>
    <x v="190"/>
  </r>
  <r>
    <s v="TUPA"/>
    <s v="TUPA"/>
    <x v="47"/>
    <x v="220"/>
    <x v="220"/>
    <x v="0"/>
    <x v="0"/>
    <n v="4"/>
    <n v="7"/>
    <n v="2"/>
    <s v="Não"/>
    <n v="1"/>
    <x v="4"/>
    <x v="0"/>
    <s v="ok"/>
    <x v="0"/>
    <s v=""/>
    <s v=""/>
    <m/>
    <s v=""/>
    <s v=""/>
    <s v=""/>
    <s v=""/>
    <s v=""/>
    <s v=""/>
    <n v="35290658"/>
    <x v="67"/>
    <x v="62"/>
    <x v="191"/>
  </r>
  <r>
    <s v="VOTUPORANGA"/>
    <s v="VOTUPORANGA"/>
    <x v="48"/>
    <x v="221"/>
    <x v="221"/>
    <x v="1"/>
    <x v="2"/>
    <n v="3"/>
    <n v="2"/>
    <n v="8"/>
    <s v="Não"/>
    <n v="1"/>
    <x v="1"/>
    <x v="0"/>
    <s v="não"/>
    <x v="1"/>
    <s v=""/>
    <s v=""/>
    <m/>
    <s v=""/>
    <s v=""/>
    <s v=""/>
    <s v=""/>
    <s v=""/>
    <s v=""/>
    <n v="35029087"/>
    <x v="68"/>
    <x v="63"/>
    <x v="192"/>
  </r>
  <r>
    <m/>
    <m/>
    <x v="49"/>
    <x v="222"/>
    <x v="222"/>
    <x v="3"/>
    <x v="1"/>
    <m/>
    <m/>
    <m/>
    <m/>
    <m/>
    <x v="31"/>
    <x v="1"/>
    <s v="não"/>
    <x v="1"/>
    <m/>
    <s v=""/>
    <m/>
    <s v=""/>
    <s v=""/>
    <s v=""/>
    <s v=""/>
    <s v=""/>
    <s v=""/>
    <e v="#N/A"/>
    <x v="69"/>
    <x v="50"/>
    <x v="193"/>
  </r>
  <r>
    <s v="ANDRADINA"/>
    <s v="ANDRADINA"/>
    <x v="50"/>
    <x v="223"/>
    <x v="22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4"/>
  </r>
  <r>
    <s v="ANDRADINA"/>
    <s v="ILHA SOLTEIRA"/>
    <x v="51"/>
    <x v="224"/>
    <x v="22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75"/>
  </r>
  <r>
    <s v="ANDRADINA"/>
    <s v="MIRANDOPOLIS"/>
    <x v="52"/>
    <x v="225"/>
    <x v="22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5"/>
  </r>
  <r>
    <s v="ANDRADINA"/>
    <s v="PEREIRA BARRETO"/>
    <x v="53"/>
    <x v="226"/>
    <x v="22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57"/>
  </r>
  <r>
    <s v="ARACATUBA"/>
    <s v="ARACATUBA"/>
    <x v="54"/>
    <x v="227"/>
    <x v="22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6"/>
  </r>
  <r>
    <s v="ARACATUBA"/>
    <s v="ARACATUBA"/>
    <x v="54"/>
    <x v="228"/>
    <x v="228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7"/>
  </r>
  <r>
    <s v="PENAPOLIS"/>
    <s v="PENAPOLIS"/>
    <x v="55"/>
    <x v="229"/>
    <x v="229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89"/>
  </r>
  <r>
    <s v="ARACATUBA"/>
    <s v="VALPARAISO"/>
    <x v="56"/>
    <x v="230"/>
    <x v="230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8"/>
  </r>
  <r>
    <s v="BARRETOS"/>
    <s v="BARRETOS"/>
    <x v="57"/>
    <x v="231"/>
    <x v="231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9"/>
  </r>
  <r>
    <s v="BAURU"/>
    <s v="BAURU"/>
    <x v="58"/>
    <x v="232"/>
    <x v="232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0"/>
  </r>
  <r>
    <s v="BAURU"/>
    <s v="BAURU"/>
    <x v="58"/>
    <x v="233"/>
    <x v="23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290695"/>
    <x v="71"/>
    <x v="64"/>
    <x v="201"/>
  </r>
  <r>
    <s v="BAURU"/>
    <s v="LENCOIS PAULISTA"/>
    <x v="59"/>
    <x v="234"/>
    <x v="234"/>
    <x v="2"/>
    <x v="0"/>
    <n v="1"/>
    <n v="10"/>
    <m/>
    <m/>
    <n v="1"/>
    <x v="32"/>
    <x v="2"/>
    <s v="não"/>
    <x v="1"/>
    <m/>
    <s v=""/>
    <s v="sim"/>
    <s v=""/>
    <s v=""/>
    <s v=""/>
    <s v=""/>
    <s v=""/>
    <s v=""/>
    <n v="35446816"/>
    <x v="72"/>
    <x v="65"/>
    <x v="202"/>
  </r>
  <r>
    <s v="JAU"/>
    <s v="PEDERNEIRAS"/>
    <x v="60"/>
    <x v="235"/>
    <x v="23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3"/>
  </r>
  <r>
    <s v="LINS"/>
    <s v="LINS"/>
    <x v="61"/>
    <x v="236"/>
    <x v="23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032037"/>
    <x v="73"/>
    <x v="5"/>
    <x v="204"/>
  </r>
  <r>
    <s v="TAQUARITINGA"/>
    <s v="TAQUARITINGA"/>
    <x v="62"/>
    <x v="237"/>
    <x v="23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5"/>
  </r>
  <r>
    <s v="SAO CARLOS"/>
    <s v="SAO CARLOS"/>
    <x v="40"/>
    <x v="238"/>
    <x v="238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6"/>
  </r>
  <r>
    <s v="ITAPEVA"/>
    <s v="CAPAO BONITO"/>
    <x v="63"/>
    <x v="239"/>
    <x v="239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7"/>
  </r>
  <r>
    <s v="ITAPEVA"/>
    <s v="ITAPEVA"/>
    <x v="64"/>
    <x v="240"/>
    <x v="240"/>
    <x v="3"/>
    <x v="1"/>
    <n v="0"/>
    <n v="0"/>
    <m/>
    <m/>
    <n v="1"/>
    <x v="32"/>
    <x v="2"/>
    <s v="não"/>
    <x v="1"/>
    <m/>
    <s v=""/>
    <s v="sim"/>
    <s v="Consta"/>
    <s v=""/>
    <s v=""/>
    <s v=""/>
    <s v=""/>
    <s v="Consta"/>
    <n v="35015416"/>
    <x v="74"/>
    <x v="50"/>
    <x v="208"/>
  </r>
  <r>
    <s v="TUPA"/>
    <s v="BASTOS"/>
    <x v="65"/>
    <x v="241"/>
    <x v="241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33"/>
  </r>
  <r>
    <s v="SANTOS"/>
    <s v="CUBATAO"/>
    <x v="66"/>
    <x v="242"/>
    <x v="242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9"/>
  </r>
  <r>
    <s v="SANTOS"/>
    <s v="SANTOS"/>
    <x v="39"/>
    <x v="243"/>
    <x v="24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0"/>
  </r>
  <r>
    <s v="SAO VICENTE"/>
    <s v="SAO VICENTE"/>
    <x v="67"/>
    <x v="244"/>
    <x v="24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9"/>
  </r>
  <r>
    <s v="GUARULHOS SUL"/>
    <s v="GUARULHOS SUL"/>
    <x v="68"/>
    <x v="245"/>
    <x v="24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40"/>
  </r>
  <r>
    <s v="MAUA"/>
    <s v="MAUA"/>
    <x v="69"/>
    <x v="246"/>
    <x v="246"/>
    <x v="3"/>
    <x v="1"/>
    <n v="0"/>
    <n v="0"/>
    <m/>
    <m/>
    <n v="0"/>
    <x v="32"/>
    <x v="2"/>
    <s v="não"/>
    <x v="1"/>
    <m/>
    <s v=""/>
    <s v="sim"/>
    <s v=""/>
    <s v=""/>
    <s v=""/>
    <s v=""/>
    <s v=""/>
    <s v=""/>
    <s v="-"/>
    <x v="70"/>
    <x v="5"/>
    <x v="210"/>
  </r>
  <r>
    <s v="SANTO ANDRE"/>
    <s v="SANTO ANDRE"/>
    <x v="70"/>
    <x v="247"/>
    <x v="247"/>
    <x v="0"/>
    <x v="4"/>
    <n v="5"/>
    <n v="4"/>
    <m/>
    <m/>
    <n v="1"/>
    <x v="32"/>
    <x v="2"/>
    <s v="ok"/>
    <x v="1"/>
    <m/>
    <s v=""/>
    <s v="sim"/>
    <s v=""/>
    <s v=""/>
    <s v=""/>
    <s v=""/>
    <s v=""/>
    <s v=""/>
    <s v="-"/>
    <x v="70"/>
    <x v="5"/>
    <x v="211"/>
  </r>
  <r>
    <s v="SANTO ANDRE"/>
    <s v="SANTO ANDRE"/>
    <x v="70"/>
    <x v="248"/>
    <x v="248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2"/>
  </r>
  <r>
    <s v="SAO BERNARDO DO CAMPO"/>
    <s v="SAO BERNARDO DO CAMPO"/>
    <x v="71"/>
    <x v="249"/>
    <x v="249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3"/>
  </r>
  <r>
    <s v="SAO BERNARDO DO CAMPO"/>
    <s v="SAO BERNARDO DO CAMPO"/>
    <x v="71"/>
    <x v="250"/>
    <x v="250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4"/>
  </r>
  <r>
    <s v="SAO BERNARDO DO CAMPO"/>
    <s v="SAO CAETANO DO SUL"/>
    <x v="72"/>
    <x v="251"/>
    <x v="251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46"/>
  </r>
  <r>
    <s v="CENTRO OESTE"/>
    <s v="ALTO DE PINHEIROS"/>
    <x v="12"/>
    <x v="252"/>
    <x v="252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003608"/>
    <x v="75"/>
    <x v="66"/>
    <x v="215"/>
  </r>
  <r>
    <s v="CENTRO SUL"/>
    <s v="LIBERDADE"/>
    <x v="12"/>
    <x v="253"/>
    <x v="25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09"/>
  </r>
  <r>
    <s v="LESTE 5"/>
    <s v="SAO LUCAS"/>
    <x v="12"/>
    <x v="254"/>
    <x v="25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50"/>
  </r>
  <r>
    <s v="CENTRO SUL"/>
    <s v="VILA MARIANA"/>
    <x v="12"/>
    <x v="255"/>
    <x v="25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7"/>
  </r>
  <r>
    <s v="LESTE 1"/>
    <s v="PENHA"/>
    <x v="12"/>
    <x v="256"/>
    <x v="25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"/>
  </r>
  <r>
    <s v="NORTE 2"/>
    <s v="TUCURUVI"/>
    <x v="12"/>
    <x v="257"/>
    <x v="25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6"/>
  </r>
  <r>
    <s v="NORTE 2"/>
    <s v="VILA MEDEIROS"/>
    <x v="12"/>
    <x v="258"/>
    <x v="258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87"/>
  </r>
  <r>
    <s v="SUZANO"/>
    <s v="SUZANO"/>
    <x v="73"/>
    <x v="259"/>
    <x v="259"/>
    <x v="0"/>
    <x v="2"/>
    <n v="5"/>
    <n v="2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7"/>
  </r>
  <r>
    <s v="JUNDIAI"/>
    <s v="JUNDIAI"/>
    <x v="74"/>
    <x v="260"/>
    <x v="260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8"/>
  </r>
  <r>
    <s v="JUNDIAI"/>
    <s v="JUNDIAI"/>
    <x v="74"/>
    <x v="261"/>
    <x v="261"/>
    <x v="3"/>
    <x v="1"/>
    <n v="0"/>
    <n v="0"/>
    <m/>
    <m/>
    <e v="#N/A"/>
    <x v="32"/>
    <x v="2"/>
    <s v="não"/>
    <x v="1"/>
    <m/>
    <s v=""/>
    <s v="sim"/>
    <s v=""/>
    <s v=""/>
    <s v=""/>
    <s v=""/>
    <s v=""/>
    <s v=""/>
    <s v="-"/>
    <x v="70"/>
    <x v="5"/>
    <x v="0"/>
  </r>
  <r>
    <s v="CAMPINAS LESTE"/>
    <s v="CAMPINAS LESTE"/>
    <x v="8"/>
    <x v="262"/>
    <x v="262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72"/>
  </r>
  <r>
    <s v="CAMPINAS LESTE"/>
    <s v="CAMPINAS LESTE"/>
    <x v="8"/>
    <x v="263"/>
    <x v="26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63"/>
  </r>
  <r>
    <s v="CAMPINAS OESTE"/>
    <s v="CAMPINAS OESTE"/>
    <x v="8"/>
    <x v="264"/>
    <x v="26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19"/>
  </r>
  <r>
    <s v="LIMEIRA"/>
    <s v="COSMOPOLIS"/>
    <x v="75"/>
    <x v="265"/>
    <x v="26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0"/>
  </r>
  <r>
    <s v="SUMARE"/>
    <s v="SUMARE"/>
    <x v="76"/>
    <x v="266"/>
    <x v="26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1"/>
  </r>
  <r>
    <s v="CAMPINAS OESTE"/>
    <s v="VALINHOS"/>
    <x v="77"/>
    <x v="267"/>
    <x v="26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32"/>
  </r>
  <r>
    <s v="PIRACICABA"/>
    <s v="SANTA TERESINHA DE PIRACICABA"/>
    <x v="32"/>
    <x v="268"/>
    <x v="268"/>
    <x v="2"/>
    <x v="1"/>
    <n v="1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2"/>
  </r>
  <r>
    <s v="PIRACICABA"/>
    <s v="PIRACICABA"/>
    <x v="32"/>
    <x v="269"/>
    <x v="269"/>
    <x v="0"/>
    <x v="0"/>
    <n v="5"/>
    <n v="12"/>
    <m/>
    <m/>
    <n v="1"/>
    <x v="32"/>
    <x v="2"/>
    <s v="ok"/>
    <x v="1"/>
    <m/>
    <s v=""/>
    <s v="sim"/>
    <s v=""/>
    <s v=""/>
    <s v=""/>
    <s v=""/>
    <s v=""/>
    <s v=""/>
    <n v="35405206"/>
    <x v="76"/>
    <x v="67"/>
    <x v="166"/>
  </r>
  <r>
    <s v="SAO JOAO DA BOA VISTA"/>
    <s v="ESPIRITO SANTO DO PINHAL"/>
    <x v="78"/>
    <x v="270"/>
    <x v="270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020369"/>
    <x v="77"/>
    <x v="5"/>
    <x v="223"/>
  </r>
  <r>
    <s v="SAO JOAO DA BOA VISTA"/>
    <s v="MOCOCA"/>
    <x v="79"/>
    <x v="271"/>
    <x v="271"/>
    <x v="3"/>
    <x v="1"/>
    <n v="0"/>
    <n v="0"/>
    <m/>
    <m/>
    <n v="0"/>
    <x v="32"/>
    <x v="2"/>
    <s v="não"/>
    <x v="1"/>
    <m/>
    <s v=""/>
    <s v="sim"/>
    <s v=""/>
    <s v=""/>
    <s v=""/>
    <s v=""/>
    <s v=""/>
    <s v=""/>
    <s v="-"/>
    <x v="70"/>
    <x v="5"/>
    <x v="224"/>
  </r>
  <r>
    <s v="ADAMANTINA"/>
    <s v="DRACENA"/>
    <x v="80"/>
    <x v="272"/>
    <x v="272"/>
    <x v="3"/>
    <x v="1"/>
    <n v="0"/>
    <n v="0"/>
    <m/>
    <m/>
    <n v="1"/>
    <x v="32"/>
    <x v="2"/>
    <s v="não"/>
    <x v="1"/>
    <m/>
    <s v=""/>
    <s v="sim"/>
    <s v=""/>
    <s v=""/>
    <s v="Consta"/>
    <s v=""/>
    <s v=""/>
    <s v="Consta"/>
    <n v="35031215"/>
    <x v="78"/>
    <x v="50"/>
    <x v="225"/>
  </r>
  <r>
    <s v="ADAMANTINA"/>
    <s v="JUNQUEIROPOLIS"/>
    <x v="81"/>
    <x v="273"/>
    <x v="27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6"/>
  </r>
  <r>
    <s v="JABOTICABAL"/>
    <s v="JABOTICABAL"/>
    <x v="82"/>
    <x v="274"/>
    <x v="27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27"/>
  </r>
  <r>
    <s v="RIBEIRAO PRETO"/>
    <s v="RIBEIRAO PRETO"/>
    <x v="36"/>
    <x v="275"/>
    <x v="275"/>
    <x v="1"/>
    <x v="0"/>
    <n v="3"/>
    <n v="15"/>
    <m/>
    <m/>
    <n v="1"/>
    <x v="32"/>
    <x v="2"/>
    <s v="ok"/>
    <x v="1"/>
    <m/>
    <s v=""/>
    <s v="sim"/>
    <s v=""/>
    <s v=""/>
    <s v=""/>
    <s v=""/>
    <s v=""/>
    <s v=""/>
    <s v="-"/>
    <x v="70"/>
    <x v="5"/>
    <x v="228"/>
  </r>
  <r>
    <s v="SERTAOZINHO"/>
    <s v="SERTAOZINHO"/>
    <x v="83"/>
    <x v="276"/>
    <x v="27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33"/>
  </r>
  <r>
    <s v="JOSE BONIFACIO"/>
    <s v="MIRASSOL"/>
    <x v="84"/>
    <x v="277"/>
    <x v="27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51"/>
  </r>
  <r>
    <s v="SAO JOSE DOS CAMPOS"/>
    <s v="SAO JOSE DOS CAMPOS"/>
    <x v="85"/>
    <x v="278"/>
    <x v="278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406284"/>
    <x v="79"/>
    <x v="68"/>
    <x v="229"/>
  </r>
  <r>
    <s v="SAO JOSE DOS CAMPOS"/>
    <s v="SAO JOSE DOS CAMPOS"/>
    <x v="85"/>
    <x v="279"/>
    <x v="279"/>
    <x v="2"/>
    <x v="1"/>
    <n v="1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30"/>
  </r>
  <r>
    <s v="SAO JOSE DOS CAMPOS"/>
    <s v="SAO JOSE DOS CAMPOS"/>
    <x v="85"/>
    <x v="280"/>
    <x v="280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31"/>
  </r>
  <r>
    <s v="PINDAMONHANGABA"/>
    <s v="MOREIRA CESAR"/>
    <x v="31"/>
    <x v="281"/>
    <x v="281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32"/>
  </r>
  <r>
    <s v="BOTUCATU"/>
    <s v="BOTUCATU"/>
    <x v="86"/>
    <x v="282"/>
    <x v="282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n v="35014722"/>
    <x v="80"/>
    <x v="69"/>
    <x v="233"/>
  </r>
  <r>
    <s v="VOTORANTIM"/>
    <s v="CAPELA DO ALTO"/>
    <x v="87"/>
    <x v="283"/>
    <x v="283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48"/>
  </r>
  <r>
    <s v="SAO ROQUE"/>
    <s v="IBIUNA"/>
    <x v="88"/>
    <x v="284"/>
    <x v="284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173"/>
  </r>
  <r>
    <s v="ITU"/>
    <s v="ITU"/>
    <x v="89"/>
    <x v="285"/>
    <x v="285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66"/>
  </r>
  <r>
    <s v="SOROCABA"/>
    <s v="SOROCABA"/>
    <x v="42"/>
    <x v="286"/>
    <x v="286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234"/>
  </r>
  <r>
    <s v="VOTORANTIM"/>
    <s v="VOTORANTIM"/>
    <x v="90"/>
    <x v="287"/>
    <x v="28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80"/>
  </r>
  <r>
    <s v="VOTORANTIM"/>
    <s v="VOTORANTIM"/>
    <x v="90"/>
    <x v="287"/>
    <x v="287"/>
    <x v="3"/>
    <x v="1"/>
    <n v="0"/>
    <n v="0"/>
    <m/>
    <m/>
    <n v="1"/>
    <x v="32"/>
    <x v="2"/>
    <s v="não"/>
    <x v="1"/>
    <m/>
    <s v=""/>
    <s v="sim"/>
    <s v=""/>
    <s v=""/>
    <s v=""/>
    <s v=""/>
    <s v=""/>
    <s v=""/>
    <s v="-"/>
    <x v="70"/>
    <x v="5"/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J292" firstHeaderRow="1" firstDataRow="1" firstDataCol="10" rowPageCount="1" colPageCount="1"/>
  <pivotFields count="2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1">
        <item x="50"/>
        <item x="54"/>
        <item x="1"/>
        <item x="33"/>
        <item x="19"/>
        <item x="2"/>
        <item x="57"/>
        <item x="65"/>
        <item x="58"/>
        <item x="86"/>
        <item x="45"/>
        <item x="8"/>
        <item x="23"/>
        <item x="63"/>
        <item x="87"/>
        <item x="9"/>
        <item x="11"/>
        <item x="75"/>
        <item x="10"/>
        <item x="66"/>
        <item x="80"/>
        <item x="78"/>
        <item x="13"/>
        <item x="43"/>
        <item x="6"/>
        <item x="14"/>
        <item x="38"/>
        <item x="68"/>
        <item x="88"/>
        <item x="51"/>
        <item x="41"/>
        <item x="64"/>
        <item x="17"/>
        <item x="24"/>
        <item x="89"/>
        <item x="82"/>
        <item x="20"/>
        <item x="22"/>
        <item x="74"/>
        <item x="81"/>
        <item x="34"/>
        <item x="59"/>
        <item x="25"/>
        <item x="61"/>
        <item x="15"/>
        <item x="7"/>
        <item x="27"/>
        <item x="69"/>
        <item x="52"/>
        <item x="84"/>
        <item x="79"/>
        <item x="29"/>
        <item x="30"/>
        <item x="4"/>
        <item x="60"/>
        <item x="55"/>
        <item x="53"/>
        <item x="31"/>
        <item x="32"/>
        <item x="18"/>
        <item x="35"/>
        <item x="37"/>
        <item x="28"/>
        <item x="36"/>
        <item x="26"/>
        <item x="0"/>
        <item x="21"/>
        <item x="70"/>
        <item x="39"/>
        <item x="71"/>
        <item x="72"/>
        <item x="40"/>
        <item x="85"/>
        <item x="5"/>
        <item x="12"/>
        <item x="67"/>
        <item x="83"/>
        <item x="42"/>
        <item x="76"/>
        <item x="73"/>
        <item x="44"/>
        <item x="62"/>
        <item x="3"/>
        <item x="16"/>
        <item x="46"/>
        <item x="47"/>
        <item x="77"/>
        <item x="56"/>
        <item x="90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0">
        <item x="157"/>
        <item x="155"/>
        <item m="1" x="303"/>
        <item x="44"/>
        <item x="160"/>
        <item x="129"/>
        <item x="39"/>
        <item x="127"/>
        <item x="159"/>
        <item x="158"/>
        <item x="42"/>
        <item x="257"/>
        <item x="258"/>
        <item x="128"/>
        <item x="123"/>
        <item x="41"/>
        <item m="1" x="292"/>
        <item x="46"/>
        <item x="61"/>
        <item x="45"/>
        <item x="133"/>
        <item x="40"/>
        <item x="254"/>
        <item x="58"/>
        <item x="130"/>
        <item m="1" x="294"/>
        <item x="122"/>
        <item x="125"/>
        <item x="132"/>
        <item x="126"/>
        <item x="121"/>
        <item x="124"/>
        <item x="131"/>
        <item x="134"/>
        <item x="108"/>
        <item x="120"/>
        <item x="110"/>
        <item x="106"/>
        <item x="256"/>
        <item x="107"/>
        <item x="114"/>
        <item x="109"/>
        <item x="113"/>
        <item x="43"/>
        <item x="252"/>
        <item x="47"/>
        <item x="63"/>
        <item x="48"/>
        <item x="49"/>
        <item x="60"/>
        <item x="57"/>
        <item x="55"/>
        <item x="253"/>
        <item x="59"/>
        <item x="53"/>
        <item x="56"/>
        <item x="62"/>
        <item x="54"/>
        <item x="255"/>
        <item x="199"/>
        <item x="202"/>
        <item x="193"/>
        <item m="1" x="289"/>
        <item x="19"/>
        <item x="245"/>
        <item x="90"/>
        <item x="87"/>
        <item x="89"/>
        <item x="97"/>
        <item x="99"/>
        <item x="96"/>
        <item x="149"/>
        <item x="81"/>
        <item x="203"/>
        <item x="204"/>
        <item x="206"/>
        <item x="205"/>
        <item x="85"/>
        <item x="83"/>
        <item x="148"/>
        <item x="147"/>
        <item x="146"/>
        <item x="145"/>
        <item x="248"/>
        <item x="247"/>
        <item x="249"/>
        <item x="250"/>
        <item x="251"/>
        <item x="26"/>
        <item x="29"/>
        <item x="25"/>
        <item x="208"/>
        <item x="209"/>
        <item x="212"/>
        <item x="32"/>
        <item x="34"/>
        <item x="30"/>
        <item x="242"/>
        <item x="179"/>
        <item m="1" x="293"/>
        <item x="183"/>
        <item x="244"/>
        <item x="69"/>
        <item x="68"/>
        <item x="71"/>
        <item x="70"/>
        <item x="162"/>
        <item x="161"/>
        <item x="278"/>
        <item x="91"/>
        <item x="92"/>
        <item x="93"/>
        <item x="218"/>
        <item x="213"/>
        <item x="7"/>
        <item m="1" x="295"/>
        <item x="10"/>
        <item x="5"/>
        <item x="6"/>
        <item x="15"/>
        <item x="282"/>
        <item x="239"/>
        <item x="240"/>
        <item x="285"/>
        <item x="284"/>
        <item x="286"/>
        <item x="192"/>
        <item x="189"/>
        <item x="188"/>
        <item x="187"/>
        <item m="1" x="299"/>
        <item x="190"/>
        <item x="186"/>
        <item x="72"/>
        <item m="1" x="308"/>
        <item x="73"/>
        <item x="283"/>
        <item x="287"/>
        <item x="266"/>
        <item x="24"/>
        <item x="21"/>
        <item x="23"/>
        <item x="262"/>
        <item x="20"/>
        <item x="22"/>
        <item x="263"/>
        <item x="271"/>
        <item x="261"/>
        <item x="260"/>
        <item x="104"/>
        <item x="105"/>
        <item x="103"/>
        <item m="1" x="288"/>
        <item x="167"/>
        <item x="166"/>
        <item x="135"/>
        <item x="150"/>
        <item x="270"/>
        <item m="1" x="296"/>
        <item x="268"/>
        <item x="165"/>
        <item x="164"/>
        <item x="171"/>
        <item x="170"/>
        <item m="1" x="301"/>
        <item x="138"/>
        <item x="137"/>
        <item x="139"/>
        <item x="140"/>
        <item m="1" x="304"/>
        <item x="1"/>
        <item x="2"/>
        <item x="3"/>
        <item x="231"/>
        <item x="274"/>
        <item x="276"/>
        <item x="173"/>
        <item x="275"/>
        <item x="172"/>
        <item x="176"/>
        <item x="174"/>
        <item x="175"/>
        <item m="1" x="305"/>
        <item x="182"/>
        <item m="1" x="302"/>
        <item m="1" x="297"/>
        <item x="237"/>
        <item x="233"/>
        <item x="232"/>
        <item m="1" x="306"/>
        <item m="1" x="307"/>
        <item x="235"/>
        <item x="100"/>
        <item x="102"/>
        <item x="234"/>
        <item x="236"/>
        <item x="37"/>
        <item x="35"/>
        <item x="38"/>
        <item x="36"/>
        <item m="1" x="298"/>
        <item x="66"/>
        <item x="11"/>
        <item x="14"/>
        <item x="13"/>
        <item x="12"/>
        <item x="277"/>
        <item x="221"/>
        <item x="225"/>
        <item x="227"/>
        <item x="228"/>
        <item x="230"/>
        <item x="229"/>
        <item x="226"/>
        <item x="273"/>
        <item x="177"/>
        <item x="141"/>
        <item m="1" x="300"/>
        <item x="142"/>
        <item x="220"/>
        <item x="219"/>
        <item m="1" x="290"/>
        <item x="241"/>
        <item x="27"/>
        <item x="224"/>
        <item m="1" x="291"/>
        <item x="78"/>
        <item x="184"/>
        <item x="201"/>
        <item x="154"/>
        <item x="246"/>
        <item x="28"/>
        <item x="152"/>
        <item x="269"/>
        <item x="210"/>
        <item x="194"/>
        <item x="84"/>
        <item x="197"/>
        <item x="214"/>
        <item x="64"/>
        <item x="143"/>
        <item x="216"/>
        <item x="116"/>
        <item x="67"/>
        <item x="94"/>
        <item x="215"/>
        <item x="264"/>
        <item x="180"/>
        <item x="243"/>
        <item x="0"/>
        <item x="265"/>
        <item x="4"/>
        <item x="65"/>
        <item x="33"/>
        <item x="82"/>
        <item x="144"/>
        <item x="178"/>
        <item x="168"/>
        <item x="196"/>
        <item x="198"/>
        <item x="259"/>
        <item x="200"/>
        <item x="156"/>
        <item x="238"/>
        <item x="8"/>
        <item x="181"/>
        <item x="281"/>
        <item x="217"/>
        <item x="98"/>
        <item x="211"/>
        <item x="111"/>
        <item x="115"/>
        <item x="17"/>
        <item x="50"/>
        <item x="195"/>
        <item x="280"/>
        <item x="75"/>
        <item m="1" x="309"/>
        <item x="185"/>
        <item x="163"/>
        <item x="52"/>
        <item x="18"/>
        <item x="207"/>
        <item x="119"/>
        <item x="101"/>
        <item x="136"/>
        <item x="9"/>
        <item x="31"/>
        <item x="112"/>
        <item x="272"/>
        <item x="77"/>
        <item x="76"/>
        <item x="95"/>
        <item x="279"/>
        <item x="267"/>
        <item x="151"/>
        <item x="88"/>
        <item x="223"/>
        <item x="191"/>
        <item x="118"/>
        <item x="74"/>
        <item x="16"/>
        <item x="86"/>
        <item x="79"/>
        <item x="80"/>
        <item x="117"/>
        <item x="169"/>
        <item x="153"/>
        <item x="51"/>
        <item x="2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OME DA ESCOLA" axis="axisRow" compact="0" outline="0" showAll="0" defaultSubtotal="0">
      <items count="310">
        <item x="237"/>
        <item x="20"/>
        <item x="248"/>
        <item x="113"/>
        <item x="229"/>
        <item x="242"/>
        <item x="39"/>
        <item x="172"/>
        <item x="0"/>
        <item x="53"/>
        <item x="164"/>
        <item x="272"/>
        <item x="35"/>
        <item x="161"/>
        <item x="193"/>
        <item x="223"/>
        <item x="208"/>
        <item x="121"/>
        <item x="72"/>
        <item m="1" x="307"/>
        <item x="216"/>
        <item m="1" x="309"/>
        <item x="122"/>
        <item x="275"/>
        <item x="25"/>
        <item x="21"/>
        <item x="235"/>
        <item x="40"/>
        <item x="123"/>
        <item x="22"/>
        <item x="153"/>
        <item x="277"/>
        <item x="11"/>
        <item x="144"/>
        <item x="106"/>
        <item x="260"/>
        <item x="54"/>
        <item x="12"/>
        <item x="141"/>
        <item x="41"/>
        <item x="209"/>
        <item x="168"/>
        <item x="194"/>
        <item x="177"/>
        <item x="231"/>
        <item x="186"/>
        <item x="42"/>
        <item m="1" x="299"/>
        <item x="64"/>
        <item x="70"/>
        <item x="187"/>
        <item x="73"/>
        <item x="245"/>
        <item x="124"/>
        <item x="55"/>
        <item x="1"/>
        <item x="274"/>
        <item x="17"/>
        <item x="142"/>
        <item x="107"/>
        <item x="173"/>
        <item x="30"/>
        <item x="150"/>
        <item m="1" x="289"/>
        <item x="26"/>
        <item m="1" x="298"/>
        <item x="81"/>
        <item m="1" x="301"/>
        <item x="255"/>
        <item x="95"/>
        <item x="125"/>
        <item x="282"/>
        <item x="203"/>
        <item x="18"/>
        <item m="1" x="288"/>
        <item x="158"/>
        <item x="154"/>
        <item x="258"/>
        <item x="159"/>
        <item x="268"/>
        <item x="265"/>
        <item m="1" x="306"/>
        <item m="1" x="296"/>
        <item x="232"/>
        <item x="174"/>
        <item x="238"/>
        <item x="155"/>
        <item x="31"/>
        <item x="250"/>
        <item x="74"/>
        <item x="8"/>
        <item x="67"/>
        <item x="36"/>
        <item x="100"/>
        <item x="210"/>
        <item x="2"/>
        <item x="175"/>
        <item x="202"/>
        <item x="204"/>
        <item x="86"/>
        <item m="1" x="295"/>
        <item x="279"/>
        <item x="135"/>
        <item x="103"/>
        <item x="252"/>
        <item x="233"/>
        <item x="87"/>
        <item x="221"/>
        <item m="1" x="297"/>
        <item x="56"/>
        <item x="114"/>
        <item x="145"/>
        <item x="65"/>
        <item x="236"/>
        <item x="47"/>
        <item x="267"/>
        <item x="68"/>
        <item m="1" x="291"/>
        <item x="262"/>
        <item x="91"/>
        <item x="166"/>
        <item x="226"/>
        <item x="71"/>
        <item x="96"/>
        <item x="217"/>
        <item x="195"/>
        <item x="48"/>
        <item x="9"/>
        <item x="176"/>
        <item x="49"/>
        <item x="136"/>
        <item x="263"/>
        <item x="92"/>
        <item x="188"/>
        <item x="273"/>
        <item x="32"/>
        <item x="205"/>
        <item x="156"/>
        <item m="1" x="304"/>
        <item x="57"/>
        <item x="82"/>
        <item x="104"/>
        <item x="196"/>
        <item x="16"/>
        <item x="218"/>
        <item x="3"/>
        <item x="137"/>
        <item x="126"/>
        <item x="115"/>
        <item m="1" x="293"/>
        <item m="1" x="305"/>
        <item x="93"/>
        <item x="266"/>
        <item x="213"/>
        <item x="181"/>
        <item x="43"/>
        <item x="257"/>
        <item x="23"/>
        <item x="108"/>
        <item x="162"/>
        <item x="246"/>
        <item x="269"/>
        <item m="1" x="300"/>
        <item x="5"/>
        <item x="127"/>
        <item x="50"/>
        <item x="219"/>
        <item x="37"/>
        <item x="286"/>
        <item x="247"/>
        <item x="138"/>
        <item x="183"/>
        <item x="184"/>
        <item x="146"/>
        <item x="58"/>
        <item x="182"/>
        <item x="101"/>
        <item x="76"/>
        <item x="10"/>
        <item x="211"/>
        <item x="278"/>
        <item x="163"/>
        <item x="197"/>
        <item x="189"/>
        <item x="206"/>
        <item x="97"/>
        <item x="147"/>
        <item x="220"/>
        <item x="270"/>
        <item x="66"/>
        <item x="102"/>
        <item x="128"/>
        <item x="24"/>
        <item x="190"/>
        <item x="179"/>
        <item x="4"/>
        <item x="227"/>
        <item x="27"/>
        <item x="105"/>
        <item x="15"/>
        <item x="59"/>
        <item x="83"/>
        <item m="1" x="303"/>
        <item x="280"/>
        <item x="98"/>
        <item x="256"/>
        <item x="94"/>
        <item x="88"/>
        <item x="129"/>
        <item x="99"/>
        <item x="251"/>
        <item x="13"/>
        <item x="198"/>
        <item x="6"/>
        <item x="139"/>
        <item x="109"/>
        <item x="185"/>
        <item x="60"/>
        <item x="77"/>
        <item m="1" x="308"/>
        <item x="38"/>
        <item x="225"/>
        <item x="130"/>
        <item x="110"/>
        <item x="44"/>
        <item x="51"/>
        <item x="28"/>
        <item x="140"/>
        <item x="180"/>
        <item x="207"/>
        <item x="143"/>
        <item x="45"/>
        <item x="116"/>
        <item x="199"/>
        <item x="264"/>
        <item x="271"/>
        <item x="131"/>
        <item x="61"/>
        <item x="52"/>
        <item x="240"/>
        <item x="160"/>
        <item x="7"/>
        <item m="1" x="290"/>
        <item x="259"/>
        <item x="46"/>
        <item x="132"/>
        <item x="111"/>
        <item x="169"/>
        <item x="283"/>
        <item x="287"/>
        <item x="19"/>
        <item x="133"/>
        <item m="1" x="294"/>
        <item x="261"/>
        <item x="200"/>
        <item x="62"/>
        <item x="239"/>
        <item x="285"/>
        <item x="157"/>
        <item x="89"/>
        <item x="117"/>
        <item x="33"/>
        <item x="165"/>
        <item x="249"/>
        <item x="191"/>
        <item x="69"/>
        <item x="63"/>
        <item x="253"/>
        <item x="284"/>
        <item x="214"/>
        <item x="281"/>
        <item x="148"/>
        <item x="215"/>
        <item x="201"/>
        <item x="134"/>
        <item x="118"/>
        <item x="75"/>
        <item x="84"/>
        <item x="85"/>
        <item m="1" x="302"/>
        <item x="254"/>
        <item x="178"/>
        <item x="151"/>
        <item x="29"/>
        <item x="241"/>
        <item m="1" x="292"/>
        <item x="112"/>
        <item x="224"/>
        <item x="119"/>
        <item x="78"/>
        <item x="192"/>
        <item x="230"/>
        <item x="167"/>
        <item x="79"/>
        <item x="80"/>
        <item x="234"/>
        <item x="228"/>
        <item x="170"/>
        <item x="212"/>
        <item x="171"/>
        <item x="149"/>
        <item x="90"/>
        <item x="14"/>
        <item x="276"/>
        <item x="34"/>
        <item x="120"/>
        <item x="152"/>
        <item x="243"/>
        <item x="244"/>
        <item x="2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4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3"/>
        <item x="2"/>
        <item x="5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">
        <item x="22"/>
        <item x="13"/>
        <item x="29"/>
        <item x="8"/>
        <item x="26"/>
        <item x="6"/>
        <item x="10"/>
        <item x="12"/>
        <item x="20"/>
        <item x="27"/>
        <item x="11"/>
        <item x="23"/>
        <item x="15"/>
        <item x="5"/>
        <item x="1"/>
        <item x="4"/>
        <item x="0"/>
        <item x="24"/>
        <item x="3"/>
        <item x="14"/>
        <item x="2"/>
        <item x="30"/>
        <item x="9"/>
        <item x="16"/>
        <item x="7"/>
        <item x="18"/>
        <item x="17"/>
        <item x="19"/>
        <item x="25"/>
        <item x="28"/>
        <item x="21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1">
        <item x="49"/>
        <item x="54"/>
        <item x="22"/>
        <item x="6"/>
        <item x="1"/>
        <item x="41"/>
        <item x="73"/>
        <item x="33"/>
        <item x="40"/>
        <item x="68"/>
        <item x="76"/>
        <item x="75"/>
        <item x="8"/>
        <item x="20"/>
        <item x="31"/>
        <item x="9"/>
        <item x="13"/>
        <item x="23"/>
        <item x="78"/>
        <item x="77"/>
        <item x="72"/>
        <item x="70"/>
        <item x="10"/>
        <item x="74"/>
        <item x="80"/>
        <item x="11"/>
        <item x="55"/>
        <item x="60"/>
        <item x="18"/>
        <item x="64"/>
        <item x="21"/>
        <item x="4"/>
        <item x="67"/>
        <item x="79"/>
        <item x="42"/>
        <item x="44"/>
        <item x="2"/>
        <item x="48"/>
        <item x="58"/>
        <item x="63"/>
        <item x="66"/>
        <item x="17"/>
        <item x="15"/>
        <item x="12"/>
        <item x="57"/>
        <item x="25"/>
        <item x="51"/>
        <item x="61"/>
        <item x="47"/>
        <item x="30"/>
        <item x="28"/>
        <item x="0"/>
        <item x="52"/>
        <item x="19"/>
        <item x="27"/>
        <item x="65"/>
        <item x="7"/>
        <item x="46"/>
        <item x="38"/>
        <item x="53"/>
        <item x="14"/>
        <item x="56"/>
        <item x="45"/>
        <item x="26"/>
        <item x="43"/>
        <item x="71"/>
        <item x="32"/>
        <item x="59"/>
        <item x="50"/>
        <item x="24"/>
        <item x="29"/>
        <item x="35"/>
        <item x="5"/>
        <item x="62"/>
        <item x="36"/>
        <item x="3"/>
        <item x="39"/>
        <item x="16"/>
        <item x="37"/>
        <item x="34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0">
        <item x="5"/>
        <item x="3"/>
        <item x="6"/>
        <item x="63"/>
        <item x="20"/>
        <item x="28"/>
        <item x="56"/>
        <item x="10"/>
        <item x="40"/>
        <item x="4"/>
        <item x="61"/>
        <item x="27"/>
        <item x="7"/>
        <item x="29"/>
        <item x="0"/>
        <item x="45"/>
        <item x="22"/>
        <item x="39"/>
        <item x="65"/>
        <item x="46"/>
        <item x="62"/>
        <item x="19"/>
        <item x="64"/>
        <item x="25"/>
        <item x="69"/>
        <item x="21"/>
        <item x="60"/>
        <item x="24"/>
        <item x="1"/>
        <item x="48"/>
        <item x="12"/>
        <item x="59"/>
        <item x="57"/>
        <item x="42"/>
        <item x="47"/>
        <item x="52"/>
        <item x="2"/>
        <item x="67"/>
        <item x="66"/>
        <item x="68"/>
        <item x="36"/>
        <item x="13"/>
        <item x="23"/>
        <item x="35"/>
        <item x="31"/>
        <item x="38"/>
        <item x="14"/>
        <item x="44"/>
        <item x="53"/>
        <item x="30"/>
        <item x="26"/>
        <item x="11"/>
        <item x="9"/>
        <item x="17"/>
        <item x="16"/>
        <item x="34"/>
        <item x="55"/>
        <item x="54"/>
        <item x="15"/>
        <item x="18"/>
        <item x="41"/>
        <item x="33"/>
        <item x="43"/>
        <item x="51"/>
        <item x="8"/>
        <item x="32"/>
        <item x="49"/>
        <item x="58"/>
        <item x="37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36">
        <item x="28"/>
        <item x="195"/>
        <item x="206"/>
        <item x="184"/>
        <item x="1"/>
        <item x="63"/>
        <item x="212"/>
        <item x="148"/>
        <item x="194"/>
        <item x="81"/>
        <item x="91"/>
        <item x="79"/>
        <item x="35"/>
        <item x="9"/>
        <item x="37"/>
        <item x="65"/>
        <item x="131"/>
        <item x="192"/>
        <item x="17"/>
        <item x="8"/>
        <item x="151"/>
        <item x="160"/>
        <item x="177"/>
        <item x="191"/>
        <item x="21"/>
        <item x="225"/>
        <item x="94"/>
        <item x="18"/>
        <item x="62"/>
        <item x="224"/>
        <item x="101"/>
        <item x="146"/>
        <item x="141"/>
        <item x="55"/>
        <item x="89"/>
        <item x="163"/>
        <item x="4"/>
        <item x="137"/>
        <item x="77"/>
        <item x="2"/>
        <item x="179"/>
        <item x="46"/>
        <item x="152"/>
        <item x="213"/>
        <item x="199"/>
        <item x="86"/>
        <item x="124"/>
        <item x="132"/>
        <item x="80"/>
        <item x="14"/>
        <item x="142"/>
        <item x="176"/>
        <item x="5"/>
        <item x="10"/>
        <item x="24"/>
        <item x="38"/>
        <item x="109"/>
        <item x="44"/>
        <item x="215"/>
        <item x="129"/>
        <item x="220"/>
        <item x="171"/>
        <item x="172"/>
        <item x="111"/>
        <item x="31"/>
        <item x="32"/>
        <item x="71"/>
        <item x="232"/>
        <item x="72"/>
        <item x="150"/>
        <item x="114"/>
        <item x="0"/>
        <item x="203"/>
        <item x="12"/>
        <item x="126"/>
        <item x="69"/>
        <item x="174"/>
        <item x="128"/>
        <item x="118"/>
        <item x="15"/>
        <item x="49"/>
        <item x="90"/>
        <item x="166"/>
        <item x="153"/>
        <item x="42"/>
        <item x="22"/>
        <item x="6"/>
        <item x="61"/>
        <item x="3"/>
        <item x="88"/>
        <item x="138"/>
        <item x="76"/>
        <item x="23"/>
        <item x="54"/>
        <item x="58"/>
        <item x="59"/>
        <item x="217"/>
        <item x="227"/>
        <item x="183"/>
        <item x="19"/>
        <item x="211"/>
        <item x="43"/>
        <item x="87"/>
        <item x="36"/>
        <item x="234"/>
        <item x="180"/>
        <item x="13"/>
        <item x="33"/>
        <item x="149"/>
        <item x="20"/>
        <item x="75"/>
        <item x="189"/>
        <item x="230"/>
        <item x="169"/>
        <item x="145"/>
        <item x="99"/>
        <item x="186"/>
        <item x="95"/>
        <item x="173"/>
        <item x="201"/>
        <item x="161"/>
        <item x="50"/>
        <item x="229"/>
        <item x="198"/>
        <item x="214"/>
        <item x="197"/>
        <item x="155"/>
        <item x="185"/>
        <item x="223"/>
        <item x="116"/>
        <item x="204"/>
        <item x="57"/>
        <item x="168"/>
        <item x="127"/>
        <item x="216"/>
        <item x="190"/>
        <item x="121"/>
        <item x="135"/>
        <item x="120"/>
        <item x="60"/>
        <item x="16"/>
        <item x="73"/>
        <item x="92"/>
        <item x="93"/>
        <item x="39"/>
        <item x="209"/>
        <item x="112"/>
        <item x="26"/>
        <item x="187"/>
        <item x="56"/>
        <item x="74"/>
        <item x="85"/>
        <item x="165"/>
        <item x="110"/>
        <item x="228"/>
        <item x="133"/>
        <item x="11"/>
        <item x="175"/>
        <item x="68"/>
        <item x="7"/>
        <item x="226"/>
        <item x="105"/>
        <item x="70"/>
        <item x="66"/>
        <item x="52"/>
        <item x="219"/>
        <item x="200"/>
        <item x="208"/>
        <item x="78"/>
        <item x="231"/>
        <item x="154"/>
        <item x="136"/>
        <item x="98"/>
        <item x="222"/>
        <item x="181"/>
        <item x="196"/>
        <item x="147"/>
        <item x="25"/>
        <item x="188"/>
        <item x="164"/>
        <item x="123"/>
        <item x="117"/>
        <item x="27"/>
        <item x="96"/>
        <item x="218"/>
        <item x="107"/>
        <item x="40"/>
        <item x="205"/>
        <item x="221"/>
        <item x="159"/>
        <item x="115"/>
        <item x="104"/>
        <item x="144"/>
        <item x="84"/>
        <item x="182"/>
        <item x="97"/>
        <item x="64"/>
        <item x="82"/>
        <item x="100"/>
        <item x="130"/>
        <item x="67"/>
        <item x="47"/>
        <item x="134"/>
        <item x="157"/>
        <item x="48"/>
        <item x="83"/>
        <item x="170"/>
        <item x="106"/>
        <item x="30"/>
        <item x="202"/>
        <item x="156"/>
        <item x="41"/>
        <item x="143"/>
        <item x="45"/>
        <item x="178"/>
        <item x="233"/>
        <item x="122"/>
        <item x="34"/>
        <item x="158"/>
        <item x="139"/>
        <item x="102"/>
        <item x="207"/>
        <item x="125"/>
        <item x="162"/>
        <item x="108"/>
        <item x="140"/>
        <item x="210"/>
        <item x="167"/>
        <item x="53"/>
        <item x="51"/>
        <item x="113"/>
        <item x="103"/>
        <item x="29"/>
        <item x="119"/>
        <item x="19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3"/>
    <field x="4"/>
    <field x="2"/>
    <field x="5"/>
    <field x="6"/>
    <field x="12"/>
    <field x="13"/>
    <field x="26"/>
    <field x="27"/>
    <field x="28"/>
  </rowFields>
  <rowItems count="289">
    <i>
      <x/>
      <x v="258"/>
      <x v="74"/>
      <x v="3"/>
      <x v="5"/>
      <x v="9"/>
      <x/>
      <x v="62"/>
      <x v="62"/>
      <x v="225"/>
    </i>
    <i>
      <x v="1"/>
      <x v="86"/>
      <x v="74"/>
      <x v="3"/>
      <x v="5"/>
      <x v="12"/>
      <x/>
      <x v="62"/>
      <x v="62"/>
      <x v="151"/>
    </i>
    <i>
      <x v="3"/>
      <x v="224"/>
      <x v="74"/>
      <x v="4"/>
      <x v="5"/>
      <x v="30"/>
      <x/>
      <x v="60"/>
      <x v="41"/>
      <x v="101"/>
    </i>
    <i>
      <x v="4"/>
      <x v="240"/>
      <x v="74"/>
      <x/>
      <x v="4"/>
      <x v="23"/>
      <x/>
      <x v="57"/>
      <x v="47"/>
      <x v="212"/>
    </i>
    <i>
      <x v="5"/>
      <x v="208"/>
      <x v="74"/>
      <x v="3"/>
      <x v="4"/>
      <x v="16"/>
      <x/>
      <x v="43"/>
      <x v="51"/>
      <x v="181"/>
    </i>
    <i>
      <x v="6"/>
      <x v="6"/>
      <x v="74"/>
      <x v="1"/>
      <x v="5"/>
      <x v="14"/>
      <x/>
      <x v="43"/>
      <x v="51"/>
      <x v="144"/>
    </i>
    <i>
      <x v="7"/>
      <x v="164"/>
      <x v="74"/>
      <x v="4"/>
      <x v="3"/>
      <x v="16"/>
      <x/>
      <x v="43"/>
      <x v="51"/>
      <x v="115"/>
    </i>
    <i>
      <x v="8"/>
      <x v="78"/>
      <x v="74"/>
      <x v="4"/>
      <x v="5"/>
      <x v="11"/>
      <x/>
      <x v="57"/>
      <x v="47"/>
      <x v="50"/>
    </i>
    <i>
      <x v="9"/>
      <x v="75"/>
      <x v="74"/>
      <x v="4"/>
      <x v="3"/>
      <x v="14"/>
      <x/>
      <x v="57"/>
      <x v="47"/>
      <x v="32"/>
    </i>
    <i>
      <x v="10"/>
      <x v="46"/>
      <x v="74"/>
      <x/>
      <x/>
      <x v="18"/>
      <x/>
      <x v="60"/>
      <x v="41"/>
      <x v="211"/>
    </i>
    <i>
      <x v="11"/>
      <x v="156"/>
      <x v="74"/>
      <x/>
      <x/>
      <x v="32"/>
      <x v="2"/>
      <x v="21"/>
      <x/>
      <x v="134"/>
    </i>
    <i>
      <x v="12"/>
      <x v="77"/>
      <x v="74"/>
      <x/>
      <x/>
      <x v="32"/>
      <x v="2"/>
      <x v="21"/>
      <x/>
      <x v="148"/>
    </i>
    <i>
      <x v="13"/>
      <x v="191"/>
      <x v="74"/>
      <x v="4"/>
      <x v="5"/>
      <x/>
      <x/>
      <x v="13"/>
      <x v="21"/>
      <x v="129"/>
    </i>
    <i>
      <x v="14"/>
      <x v="28"/>
      <x v="74"/>
      <x v="4"/>
      <x/>
      <x v="15"/>
      <x/>
      <x v="13"/>
      <x v="21"/>
      <x v="27"/>
    </i>
    <i>
      <x v="15"/>
      <x v="39"/>
      <x v="74"/>
      <x/>
      <x/>
      <x v="12"/>
      <x/>
      <x v="16"/>
      <x v="30"/>
      <x v="92"/>
    </i>
    <i>
      <x v="17"/>
      <x v="244"/>
      <x v="74"/>
      <x/>
      <x/>
      <x v="16"/>
      <x/>
      <x v="43"/>
      <x v="51"/>
      <x v="57"/>
    </i>
    <i>
      <x v="18"/>
      <x v="237"/>
      <x v="74"/>
      <x/>
      <x/>
      <x v="12"/>
      <x/>
      <x v="13"/>
      <x v="21"/>
      <x v="95"/>
    </i>
    <i>
      <x v="19"/>
      <x v="231"/>
      <x v="74"/>
      <x v="2"/>
      <x v="5"/>
      <x v="15"/>
      <x/>
      <x v="16"/>
      <x v="30"/>
      <x v="101"/>
    </i>
    <i>
      <x v="20"/>
      <x v="251"/>
      <x v="74"/>
      <x v="4"/>
      <x v="5"/>
      <x v="18"/>
      <x/>
      <x v="13"/>
      <x v="21"/>
      <x v="136"/>
    </i>
    <i>
      <x v="21"/>
      <x v="27"/>
      <x v="74"/>
      <x/>
      <x v="4"/>
      <x v="8"/>
      <x/>
      <x v="16"/>
      <x v="30"/>
      <x v="186"/>
    </i>
    <i>
      <x v="22"/>
      <x v="280"/>
      <x v="74"/>
      <x/>
      <x/>
      <x v="32"/>
      <x v="2"/>
      <x v="21"/>
      <x/>
      <x v="69"/>
    </i>
    <i>
      <x v="23"/>
      <x v="174"/>
      <x v="74"/>
      <x/>
      <x v="5"/>
      <x v="17"/>
      <x/>
      <x v="53"/>
      <x v="59"/>
      <x v="149"/>
    </i>
    <i>
      <x v="24"/>
      <x v="222"/>
      <x v="74"/>
      <x v="2"/>
      <x v="2"/>
      <x v="11"/>
      <x/>
      <x v="78"/>
      <x v="40"/>
      <x v="78"/>
    </i>
    <i>
      <x v="26"/>
      <x v="22"/>
      <x v="74"/>
      <x v="4"/>
      <x v="2"/>
      <x v="28"/>
      <x/>
      <x v="78"/>
      <x v="40"/>
      <x v="146"/>
    </i>
    <i>
      <x v="27"/>
      <x v="70"/>
      <x v="74"/>
      <x v="4"/>
      <x v="5"/>
      <x v="18"/>
      <x/>
      <x v="78"/>
      <x v="40"/>
      <x v="70"/>
    </i>
    <i>
      <x v="28"/>
      <x v="245"/>
      <x v="74"/>
      <x/>
      <x v="1"/>
      <x v="9"/>
      <x/>
      <x v="58"/>
      <x v="68"/>
      <x v="138"/>
    </i>
    <i>
      <x v="29"/>
      <x v="147"/>
      <x v="74"/>
      <x/>
      <x/>
      <x v="27"/>
      <x/>
      <x v="58"/>
      <x v="68"/>
      <x v="190"/>
    </i>
    <i>
      <x v="30"/>
      <x v="17"/>
      <x v="74"/>
      <x v="2"/>
      <x v="4"/>
      <x v="11"/>
      <x/>
      <x v="78"/>
      <x v="40"/>
      <x v="63"/>
    </i>
    <i>
      <x v="31"/>
      <x v="53"/>
      <x v="74"/>
      <x/>
      <x v="2"/>
      <x v="25"/>
      <x/>
      <x v="58"/>
      <x v="68"/>
      <x v="230"/>
    </i>
    <i>
      <x v="32"/>
      <x v="236"/>
      <x v="74"/>
      <x v="1"/>
      <x v="1"/>
      <x v="15"/>
      <x/>
      <x v="58"/>
      <x v="68"/>
      <x v="233"/>
    </i>
    <i>
      <x v="33"/>
      <x v="274"/>
      <x v="74"/>
      <x/>
      <x/>
      <x v="11"/>
      <x/>
      <x v="78"/>
      <x v="40"/>
      <x v="216"/>
    </i>
    <i>
      <x v="34"/>
      <x v="158"/>
      <x v="74"/>
      <x v="4"/>
      <x v="5"/>
      <x v="15"/>
      <x/>
      <x v="7"/>
      <x v="65"/>
      <x v="30"/>
    </i>
    <i>
      <x v="35"/>
      <x v="305"/>
      <x v="74"/>
      <x/>
      <x v="2"/>
      <x v="16"/>
      <x/>
      <x v="7"/>
      <x v="65"/>
      <x v="153"/>
    </i>
    <i>
      <x v="36"/>
      <x v="223"/>
      <x v="74"/>
      <x/>
      <x/>
      <x v="11"/>
      <x/>
      <x v="7"/>
      <x v="65"/>
      <x v="231"/>
    </i>
    <i>
      <x v="37"/>
      <x v="34"/>
      <x v="74"/>
      <x v="4"/>
      <x v="2"/>
      <x v="7"/>
      <x/>
      <x v="7"/>
      <x v="65"/>
      <x v="115"/>
    </i>
    <i>
      <x v="38"/>
      <x v="205"/>
      <x v="74"/>
      <x/>
      <x/>
      <x v="32"/>
      <x v="2"/>
      <x v="21"/>
      <x/>
      <x v="85"/>
    </i>
    <i>
      <x v="39"/>
      <x v="59"/>
      <x v="74"/>
      <x v="3"/>
      <x/>
      <x v="2"/>
      <x/>
      <x v="7"/>
      <x v="65"/>
      <x v="198"/>
    </i>
    <i>
      <x v="40"/>
      <x v="110"/>
      <x v="74"/>
      <x v="2"/>
      <x v="4"/>
      <x v="15"/>
      <x/>
      <x v="79"/>
      <x v="61"/>
      <x v="92"/>
    </i>
    <i>
      <x v="41"/>
      <x v="215"/>
      <x v="74"/>
      <x v="1"/>
      <x v="1"/>
      <x v="14"/>
      <x/>
      <x v="79"/>
      <x v="61"/>
      <x v="220"/>
    </i>
    <i>
      <x v="42"/>
      <x v="3"/>
      <x v="74"/>
      <x v="4"/>
      <x v="5"/>
      <x v="8"/>
      <x/>
      <x v="71"/>
      <x v="55"/>
      <x v="36"/>
    </i>
    <i>
      <x v="43"/>
      <x v="155"/>
      <x v="74"/>
      <x v="4"/>
      <x v="1"/>
      <x v="14"/>
      <x/>
      <x v="16"/>
      <x v="30"/>
      <x v="84"/>
    </i>
    <i>
      <x v="44"/>
      <x v="104"/>
      <x v="74"/>
      <x/>
      <x/>
      <x v="32"/>
      <x v="2"/>
      <x v="11"/>
      <x v="38"/>
      <x v="58"/>
    </i>
    <i>
      <x v="45"/>
      <x v="114"/>
      <x v="74"/>
      <x v="4"/>
      <x v="5"/>
      <x/>
      <x/>
      <x v="42"/>
      <x v="46"/>
      <x v="213"/>
    </i>
    <i>
      <x v="46"/>
      <x v="266"/>
      <x v="74"/>
      <x v="4"/>
      <x v="5"/>
      <x v="8"/>
      <x/>
      <x v="41"/>
      <x v="54"/>
      <x v="87"/>
    </i>
    <i>
      <x v="47"/>
      <x v="126"/>
      <x v="74"/>
      <x v="4"/>
      <x v="5"/>
      <x v="8"/>
      <x/>
      <x v="42"/>
      <x v="46"/>
      <x v="41"/>
    </i>
    <i>
      <x v="48"/>
      <x v="129"/>
      <x v="74"/>
      <x v="4"/>
      <x v="5"/>
      <x v="10"/>
      <x/>
      <x v="77"/>
      <x v="58"/>
      <x v="201"/>
    </i>
    <i>
      <x v="49"/>
      <x v="217"/>
      <x v="74"/>
      <x v="3"/>
      <x v="1"/>
      <x v="22"/>
      <x/>
      <x v="41"/>
      <x v="54"/>
      <x v="94"/>
    </i>
    <i>
      <x v="50"/>
      <x v="139"/>
      <x v="74"/>
      <x v="1"/>
      <x v="1"/>
      <x v="13"/>
      <x/>
      <x v="41"/>
      <x v="54"/>
      <x v="33"/>
    </i>
    <i>
      <x v="51"/>
      <x v="54"/>
      <x v="74"/>
      <x v="3"/>
      <x v="5"/>
      <x v="15"/>
      <x/>
      <x v="28"/>
      <x v="53"/>
      <x v="228"/>
    </i>
    <i>
      <x v="52"/>
      <x v="267"/>
      <x v="74"/>
      <x/>
      <x/>
      <x v="32"/>
      <x v="2"/>
      <x v="21"/>
      <x/>
      <x v="145"/>
    </i>
    <i>
      <x v="53"/>
      <x v="200"/>
      <x v="74"/>
      <x/>
      <x/>
      <x v="11"/>
      <x/>
      <x v="28"/>
      <x v="53"/>
      <x v="131"/>
    </i>
    <i>
      <x v="54"/>
      <x v="9"/>
      <x v="74"/>
      <x v="3"/>
      <x v="5"/>
      <x v="13"/>
      <x/>
      <x v="41"/>
      <x v="54"/>
      <x v="229"/>
    </i>
    <i>
      <x v="55"/>
      <x v="109"/>
      <x v="74"/>
      <x v="2"/>
      <x v="5"/>
      <x v="11"/>
      <x/>
      <x v="28"/>
      <x v="53"/>
      <x v="93"/>
    </i>
    <i>
      <x v="56"/>
      <x v="255"/>
      <x v="74"/>
      <x/>
      <x v="1"/>
      <x v="13"/>
      <x/>
      <x v="28"/>
      <x v="53"/>
      <x v="139"/>
    </i>
    <i>
      <x v="57"/>
      <x v="36"/>
      <x v="74"/>
      <x v="4"/>
      <x v="5"/>
      <x v="20"/>
      <x/>
      <x v="41"/>
      <x v="54"/>
      <x v="164"/>
    </i>
    <i>
      <x v="58"/>
      <x v="68"/>
      <x v="74"/>
      <x/>
      <x/>
      <x v="32"/>
      <x v="2"/>
      <x v="21"/>
      <x/>
      <x v="182"/>
    </i>
    <i>
      <x v="59"/>
      <x v="233"/>
      <x v="74"/>
      <x/>
      <x/>
      <x v="18"/>
      <x/>
      <x v="47"/>
      <x v="32"/>
      <x v="214"/>
    </i>
    <i>
      <x v="60"/>
      <x v="97"/>
      <x v="74"/>
      <x v="3"/>
      <x v="5"/>
      <x v="10"/>
      <x/>
      <x v="73"/>
      <x v="67"/>
      <x v="174"/>
    </i>
    <i>
      <x v="61"/>
      <x v="14"/>
      <x v="74"/>
      <x/>
      <x/>
      <x v="12"/>
      <x/>
      <x v="27"/>
      <x v="6"/>
      <x v="76"/>
    </i>
    <i>
      <x v="63"/>
      <x v="250"/>
      <x v="45"/>
      <x/>
      <x/>
      <x v="20"/>
      <x/>
      <x v="56"/>
      <x v="2"/>
      <x v="99"/>
    </i>
    <i>
      <x v="64"/>
      <x v="52"/>
      <x v="27"/>
      <x/>
      <x/>
      <x v="32"/>
      <x v="2"/>
      <x v="21"/>
      <x/>
      <x v="186"/>
    </i>
    <i>
      <x v="65"/>
      <x v="301"/>
      <x v="4"/>
      <x v="2"/>
      <x v="3"/>
      <x v="5"/>
      <x/>
      <x v="54"/>
      <x v="50"/>
      <x v="131"/>
    </i>
    <i>
      <x v="66"/>
      <x v="106"/>
      <x v="4"/>
      <x v="3"/>
      <x v="5"/>
      <x v="16"/>
      <x/>
      <x v="54"/>
      <x v="50"/>
      <x v="193"/>
    </i>
    <i>
      <x v="67"/>
      <x v="259"/>
      <x v="4"/>
      <x/>
      <x/>
      <x v="16"/>
      <x/>
      <x v="54"/>
      <x v="50"/>
      <x v="151"/>
    </i>
    <i>
      <x v="68"/>
      <x v="185"/>
      <x v="66"/>
      <x v="1"/>
      <x v="1"/>
      <x v="20"/>
      <x/>
      <x v="70"/>
      <x v="5"/>
      <x v="81"/>
    </i>
    <i>
      <x v="69"/>
      <x v="209"/>
      <x v="66"/>
      <x/>
      <x/>
      <x v="11"/>
      <x/>
      <x v="70"/>
      <x v="5"/>
      <x v="142"/>
    </i>
    <i>
      <x v="70"/>
      <x v="123"/>
      <x v="66"/>
      <x/>
      <x v="2"/>
      <x v="6"/>
      <x/>
      <x v="70"/>
      <x v="5"/>
      <x v="80"/>
    </i>
    <i>
      <x v="71"/>
      <x v="300"/>
      <x v="51"/>
      <x v="4"/>
      <x v="5"/>
      <x v="28"/>
      <x/>
      <x v="64"/>
      <x v="60"/>
      <x v="202"/>
    </i>
    <i>
      <x v="72"/>
      <x v="66"/>
      <x v="59"/>
      <x v="4"/>
      <x v="5"/>
      <x/>
      <x/>
      <x v="63"/>
      <x v="23"/>
      <x v="168"/>
    </i>
    <i>
      <x v="73"/>
      <x v="72"/>
      <x v="23"/>
      <x/>
      <x/>
      <x v="15"/>
      <x/>
      <x v="39"/>
      <x v="31"/>
      <x v="194"/>
    </i>
    <i>
      <x v="74"/>
      <x v="98"/>
      <x v="23"/>
      <x v="3"/>
      <x/>
      <x v="15"/>
      <x/>
      <x v="39"/>
      <x v="31"/>
      <x v="98"/>
    </i>
    <i>
      <x v="75"/>
      <x v="184"/>
      <x v="23"/>
      <x v="4"/>
      <x v="2"/>
      <x v="16"/>
      <x/>
      <x v="39"/>
      <x v="31"/>
      <x v="144"/>
    </i>
    <i>
      <x v="76"/>
      <x v="136"/>
      <x v="23"/>
      <x v="2"/>
      <x v="2"/>
      <x v="12"/>
      <x/>
      <x v="39"/>
      <x v="31"/>
      <x v="3"/>
    </i>
    <i>
      <x v="77"/>
      <x v="278"/>
      <x v="59"/>
      <x/>
      <x/>
      <x v="15"/>
      <x/>
      <x v="63"/>
      <x v="23"/>
      <x v="197"/>
    </i>
    <i>
      <x v="78"/>
      <x v="201"/>
      <x v="59"/>
      <x v="1"/>
      <x v="1"/>
      <x v="20"/>
      <x/>
      <x v="63"/>
      <x v="23"/>
      <x v="48"/>
    </i>
    <i>
      <x v="79"/>
      <x v="271"/>
      <x v="62"/>
      <x/>
      <x/>
      <x v="12"/>
      <x/>
      <x v="34"/>
      <x v="8"/>
      <x v="80"/>
    </i>
    <i>
      <x v="80"/>
      <x v="186"/>
      <x v="62"/>
      <x v="2"/>
      <x v="1"/>
      <x v="7"/>
      <x/>
      <x v="34"/>
      <x v="8"/>
      <x v="15"/>
    </i>
    <i>
      <x v="81"/>
      <x v="173"/>
      <x v="62"/>
      <x v="4"/>
      <x v="5"/>
      <x v="23"/>
      <x/>
      <x v="34"/>
      <x v="8"/>
      <x v="155"/>
    </i>
    <i>
      <x v="82"/>
      <x v="111"/>
      <x v="62"/>
      <x v="4"/>
      <x v="5"/>
      <x v="12"/>
      <x/>
      <x v="34"/>
      <x v="8"/>
      <x v="47"/>
    </i>
    <i>
      <x v="83"/>
      <x v="2"/>
      <x v="67"/>
      <x/>
      <x/>
      <x v="32"/>
      <x v="2"/>
      <x v="21"/>
      <x/>
      <x v="6"/>
    </i>
    <i>
      <x v="84"/>
      <x v="169"/>
      <x v="67"/>
      <x v="4"/>
      <x v="4"/>
      <x v="32"/>
      <x v="2"/>
      <x v="21"/>
      <x/>
      <x v="100"/>
    </i>
    <i>
      <x v="85"/>
      <x v="263"/>
      <x v="69"/>
      <x/>
      <x/>
      <x v="32"/>
      <x v="2"/>
      <x v="21"/>
      <x/>
      <x v="43"/>
    </i>
    <i>
      <x v="86"/>
      <x v="88"/>
      <x v="69"/>
      <x/>
      <x/>
      <x v="32"/>
      <x v="2"/>
      <x v="21"/>
      <x/>
      <x v="124"/>
    </i>
    <i>
      <x v="87"/>
      <x v="210"/>
      <x v="70"/>
      <x/>
      <x/>
      <x v="32"/>
      <x v="2"/>
      <x v="21"/>
      <x/>
      <x v="31"/>
    </i>
    <i>
      <x v="88"/>
      <x v="64"/>
      <x v="15"/>
      <x v="1"/>
      <x v="1"/>
      <x v="16"/>
      <x/>
      <x v="15"/>
      <x v="64"/>
      <x v="147"/>
    </i>
    <i>
      <x v="89"/>
      <x v="283"/>
      <x v="15"/>
      <x/>
      <x v="4"/>
      <x v="23"/>
      <x/>
      <x v="15"/>
      <x v="64"/>
      <x v="232"/>
    </i>
    <i>
      <x v="90"/>
      <x v="24"/>
      <x v="15"/>
      <x/>
      <x/>
      <x v="18"/>
      <x/>
      <x v="15"/>
      <x v="64"/>
      <x v="177"/>
    </i>
    <i>
      <x v="91"/>
      <x v="16"/>
      <x v="80"/>
      <x/>
      <x v="2"/>
      <x v="13"/>
      <x/>
      <x v="29"/>
      <x v="26"/>
      <x v="116"/>
    </i>
    <i>
      <x v="92"/>
      <x v="40"/>
      <x v="80"/>
      <x v="1"/>
      <x/>
      <x v="15"/>
      <x/>
      <x v="29"/>
      <x v="26"/>
      <x v="152"/>
    </i>
    <i>
      <x v="93"/>
      <x v="298"/>
      <x v="80"/>
      <x v="1"/>
      <x v="1"/>
      <x v="5"/>
      <x/>
      <x v="29"/>
      <x v="26"/>
      <x v="115"/>
    </i>
    <i>
      <x v="94"/>
      <x v="135"/>
      <x v="18"/>
      <x/>
      <x/>
      <x v="18"/>
      <x/>
      <x v="22"/>
      <x v="52"/>
      <x v="65"/>
    </i>
    <i>
      <x v="95"/>
      <x v="304"/>
      <x v="18"/>
      <x/>
      <x/>
      <x v="22"/>
      <x/>
      <x v="22"/>
      <x v="52"/>
      <x v="217"/>
    </i>
    <i>
      <x v="96"/>
      <x v="61"/>
      <x v="18"/>
      <x v="3"/>
      <x/>
      <x v="24"/>
      <x/>
      <x v="22"/>
      <x v="52"/>
      <x v="208"/>
    </i>
    <i>
      <x v="97"/>
      <x v="5"/>
      <x v="19"/>
      <x/>
      <x/>
      <x v="32"/>
      <x v="2"/>
      <x v="21"/>
      <x/>
      <x v="99"/>
    </i>
    <i>
      <x v="98"/>
      <x v="194"/>
      <x v="68"/>
      <x/>
      <x/>
      <x v="7"/>
      <x/>
      <x v="26"/>
      <x v="63"/>
      <x v="120"/>
    </i>
    <i>
      <x v="100"/>
      <x v="171"/>
      <x v="30"/>
      <x/>
      <x v="3"/>
      <x v="15"/>
      <x/>
      <x v="44"/>
      <x v="48"/>
      <x v="152"/>
    </i>
    <i>
      <x v="101"/>
      <x v="308"/>
      <x v="75"/>
      <x/>
      <x/>
      <x v="32"/>
      <x v="2"/>
      <x v="21"/>
      <x/>
      <x v="145"/>
    </i>
    <i>
      <x v="102"/>
      <x v="265"/>
      <x v="25"/>
      <x v="4"/>
      <x v="5"/>
      <x v="14"/>
      <x/>
      <x v="2"/>
      <x v="25"/>
      <x v="200"/>
    </i>
    <i>
      <x v="103"/>
      <x v="116"/>
      <x v="25"/>
      <x v="4"/>
      <x v="5"/>
      <x v="22"/>
      <x/>
      <x v="2"/>
      <x v="25"/>
      <x v="163"/>
    </i>
    <i>
      <x v="104"/>
      <x v="122"/>
      <x v="44"/>
      <x v="4"/>
      <x v="5"/>
      <x v="28"/>
      <x/>
      <x v="17"/>
      <x v="16"/>
      <x v="158"/>
    </i>
    <i>
      <x v="105"/>
      <x v="49"/>
      <x v="44"/>
      <x v="4"/>
      <x v="5"/>
      <x v="15"/>
      <x/>
      <x v="17"/>
      <x v="16"/>
      <x v="131"/>
    </i>
    <i>
      <x v="106"/>
      <x v="159"/>
      <x v="57"/>
      <x v="1"/>
      <x v="1"/>
      <x v="22"/>
      <x/>
      <x v="48"/>
      <x v="15"/>
      <x v="114"/>
    </i>
    <i>
      <x v="107"/>
      <x v="13"/>
      <x v="57"/>
      <x v="1"/>
      <x v="1"/>
      <x v="16"/>
      <x/>
      <x v="48"/>
      <x v="15"/>
      <x v="192"/>
    </i>
    <i>
      <x v="108"/>
      <x v="180"/>
      <x v="72"/>
      <x/>
      <x/>
      <x v="32"/>
      <x v="2"/>
      <x v="33"/>
      <x v="39"/>
      <x v="122"/>
    </i>
    <i>
      <x v="109"/>
      <x v="119"/>
      <x v="36"/>
      <x v="4"/>
      <x v="5"/>
      <x v="7"/>
      <x/>
      <x v="50"/>
      <x v="11"/>
      <x v="45"/>
    </i>
    <i>
      <x v="110"/>
      <x v="132"/>
      <x v="36"/>
      <x/>
      <x/>
      <x v="29"/>
      <x/>
      <x v="50"/>
      <x v="11"/>
      <x v="102"/>
    </i>
    <i>
      <x v="111"/>
      <x v="151"/>
      <x v="36"/>
      <x v="4"/>
      <x v="3"/>
      <x v="15"/>
      <x/>
      <x v="50"/>
      <x v="11"/>
      <x v="89"/>
    </i>
    <i>
      <x v="112"/>
      <x v="144"/>
      <x v="84"/>
      <x/>
      <x/>
      <x v="15"/>
      <x/>
      <x v="40"/>
      <x v="33"/>
      <x v="111"/>
    </i>
    <i>
      <x v="113"/>
      <x v="153"/>
      <x v="10"/>
      <x v="4"/>
      <x v="5"/>
      <x v="11"/>
      <x/>
      <x v="55"/>
      <x v="10"/>
      <x v="39"/>
    </i>
    <i>
      <x v="114"/>
      <x v="241"/>
      <x v="5"/>
      <x v="4"/>
      <x v="5"/>
      <x v="15"/>
      <x/>
      <x v="36"/>
      <x v="36"/>
      <x v="159"/>
    </i>
    <i>
      <x v="116"/>
      <x v="178"/>
      <x v="82"/>
      <x v="1"/>
      <x v="5"/>
      <x v="24"/>
      <x/>
      <x v="75"/>
      <x v="1"/>
      <x v="53"/>
    </i>
    <i>
      <x v="117"/>
      <x v="163"/>
      <x v="5"/>
      <x/>
      <x/>
      <x v="13"/>
      <x/>
      <x v="36"/>
      <x v="36"/>
      <x v="52"/>
    </i>
    <i>
      <x v="118"/>
      <x v="213"/>
      <x v="5"/>
      <x/>
      <x/>
      <x v="16"/>
      <x/>
      <x v="36"/>
      <x v="36"/>
      <x v="86"/>
    </i>
    <i>
      <x v="119"/>
      <x v="199"/>
      <x v="73"/>
      <x v="4"/>
      <x v="5"/>
      <x v="14"/>
      <x/>
      <x v="72"/>
      <x/>
      <x v="79"/>
    </i>
    <i>
      <x v="120"/>
      <x v="71"/>
      <x v="9"/>
      <x/>
      <x/>
      <x v="32"/>
      <x v="2"/>
      <x v="24"/>
      <x v="24"/>
      <x v="215"/>
    </i>
    <i>
      <x v="121"/>
      <x v="256"/>
      <x v="13"/>
      <x/>
      <x/>
      <x v="32"/>
      <x v="2"/>
      <x v="21"/>
      <x/>
      <x v="221"/>
    </i>
    <i>
      <x v="122"/>
      <x v="239"/>
      <x v="31"/>
      <x/>
      <x/>
      <x v="32"/>
      <x v="2"/>
      <x v="23"/>
      <x v="69"/>
      <x v="167"/>
    </i>
    <i>
      <x v="123"/>
      <x v="257"/>
      <x v="34"/>
      <x/>
      <x/>
      <x v="32"/>
      <x v="2"/>
      <x v="21"/>
      <x/>
      <x v="163"/>
    </i>
    <i>
      <x v="124"/>
      <x v="268"/>
      <x v="28"/>
      <x/>
      <x/>
      <x v="32"/>
      <x v="2"/>
      <x v="21"/>
      <x/>
      <x v="118"/>
    </i>
    <i>
      <x v="125"/>
      <x v="168"/>
      <x v="77"/>
      <x/>
      <x/>
      <x v="32"/>
      <x v="2"/>
      <x v="21"/>
      <x/>
      <x v="104"/>
    </i>
    <i>
      <x v="126"/>
      <x v="290"/>
      <x v="77"/>
      <x v="2"/>
      <x v="2"/>
      <x/>
      <x/>
      <x v="67"/>
      <x v="56"/>
      <x v="118"/>
    </i>
    <i>
      <x v="127"/>
      <x v="183"/>
      <x v="77"/>
      <x v="4"/>
      <x v="5"/>
      <x v="16"/>
      <x/>
      <x v="38"/>
      <x v="57"/>
      <x v="206"/>
    </i>
    <i>
      <x v="128"/>
      <x v="133"/>
      <x v="77"/>
      <x v="3"/>
      <x v="3"/>
      <x v="18"/>
      <x/>
      <x v="38"/>
      <x v="57"/>
      <x v="113"/>
    </i>
    <i>
      <x v="129"/>
      <x v="50"/>
      <x v="77"/>
      <x v="3"/>
      <x v="2"/>
      <x v="16"/>
      <x/>
      <x v="38"/>
      <x v="57"/>
      <x v="132"/>
    </i>
    <i>
      <x v="131"/>
      <x v="193"/>
      <x v="77"/>
      <x v="4"/>
      <x v="2"/>
      <x v="12"/>
      <x/>
      <x v="67"/>
      <x v="56"/>
      <x v="61"/>
    </i>
    <i>
      <x v="132"/>
      <x v="45"/>
      <x v="77"/>
      <x v="2"/>
      <x v="5"/>
      <x v="20"/>
      <x/>
      <x v="38"/>
      <x v="57"/>
      <x v="227"/>
    </i>
    <i>
      <x v="133"/>
      <x v="18"/>
      <x v="83"/>
      <x/>
      <x/>
      <x v="18"/>
      <x/>
      <x v="69"/>
      <x v="42"/>
      <x v="75"/>
    </i>
    <i>
      <x v="135"/>
      <x v="51"/>
      <x v="83"/>
      <x v="2"/>
      <x v="3"/>
      <x v="12"/>
      <x/>
      <x v="69"/>
      <x v="42"/>
      <x v="162"/>
    </i>
    <i>
      <x v="136"/>
      <x v="248"/>
      <x v="14"/>
      <x/>
      <x/>
      <x v="32"/>
      <x v="2"/>
      <x v="21"/>
      <x/>
      <x v="204"/>
    </i>
    <i>
      <x v="137"/>
      <x v="249"/>
      <x v="88"/>
      <x/>
      <x/>
      <x v="32"/>
      <x v="2"/>
      <x v="21"/>
      <x/>
      <x v="48"/>
    </i>
    <i>
      <x v="138"/>
      <x v="152"/>
      <x v="78"/>
      <x/>
      <x/>
      <x v="32"/>
      <x v="2"/>
      <x v="21"/>
      <x/>
      <x v="188"/>
    </i>
    <i>
      <x v="139"/>
      <x v="192"/>
      <x v="11"/>
      <x v="2"/>
      <x v="2"/>
      <x v="3"/>
      <x/>
      <x v="12"/>
      <x v="12"/>
      <x v="54"/>
    </i>
    <i>
      <x v="140"/>
      <x v="25"/>
      <x v="11"/>
      <x v="4"/>
      <x v="2"/>
      <x v="19"/>
      <x/>
      <x v="12"/>
      <x v="12"/>
      <x v="24"/>
    </i>
    <i>
      <x v="141"/>
      <x v="157"/>
      <x v="11"/>
      <x/>
      <x/>
      <x v="20"/>
      <x/>
      <x v="12"/>
      <x v="12"/>
      <x v="92"/>
    </i>
    <i>
      <x v="142"/>
      <x v="118"/>
      <x v="11"/>
      <x/>
      <x/>
      <x v="32"/>
      <x v="2"/>
      <x v="21"/>
      <x/>
      <x v="68"/>
    </i>
    <i>
      <x v="143"/>
      <x v="1"/>
      <x v="11"/>
      <x v="4"/>
      <x v="5"/>
      <x v="16"/>
      <x/>
      <x v="12"/>
      <x v="12"/>
      <x v="109"/>
    </i>
    <i>
      <x v="144"/>
      <x v="29"/>
      <x v="11"/>
      <x/>
      <x v="1"/>
      <x v="12"/>
      <x/>
      <x v="12"/>
      <x v="12"/>
      <x v="85"/>
    </i>
    <i>
      <x v="145"/>
      <x v="131"/>
      <x v="11"/>
      <x/>
      <x/>
      <x v="32"/>
      <x v="2"/>
      <x v="21"/>
      <x/>
      <x v="35"/>
    </i>
    <i>
      <x v="146"/>
      <x v="235"/>
      <x v="50"/>
      <x/>
      <x/>
      <x v="32"/>
      <x v="2"/>
      <x v="21"/>
      <x/>
      <x v="29"/>
    </i>
    <i>
      <x v="147"/>
      <x v="253"/>
      <x v="38"/>
      <x/>
      <x/>
      <x v="32"/>
      <x v="2"/>
      <x v="21"/>
      <x/>
      <x v="71"/>
    </i>
    <i>
      <x v="148"/>
      <x v="35"/>
      <x v="38"/>
      <x/>
      <x/>
      <x v="32"/>
      <x v="2"/>
      <x v="21"/>
      <x/>
      <x v="184"/>
    </i>
    <i>
      <x v="149"/>
      <x v="141"/>
      <x v="33"/>
      <x v="2"/>
      <x v="3"/>
      <x v="16"/>
      <x/>
      <x v="66"/>
      <x v="44"/>
      <x v="195"/>
    </i>
    <i>
      <x v="150"/>
      <x v="198"/>
      <x v="33"/>
      <x v="1"/>
      <x v="5"/>
      <x v="23"/>
      <x/>
      <x v="66"/>
      <x v="44"/>
      <x v="172"/>
    </i>
    <i>
      <x v="151"/>
      <x v="103"/>
      <x v="12"/>
      <x v="1"/>
      <x v="1"/>
      <x v="23"/>
      <x/>
      <x v="14"/>
      <x v="49"/>
      <x v="183"/>
    </i>
    <i>
      <x v="153"/>
      <x v="292"/>
      <x v="3"/>
      <x v="2"/>
      <x v="2"/>
      <x v="26"/>
      <x/>
      <x/>
      <x v="34"/>
      <x v="69"/>
    </i>
    <i>
      <x v="154"/>
      <x v="120"/>
      <x v="3"/>
      <x/>
      <x v="2"/>
      <x v="20"/>
      <x/>
      <x/>
      <x v="34"/>
      <x v="108"/>
    </i>
    <i>
      <x v="155"/>
      <x v="102"/>
      <x v="42"/>
      <x v="4"/>
      <x v="5"/>
      <x v="16"/>
      <x/>
      <x v="76"/>
      <x v="51"/>
      <x v="180"/>
    </i>
    <i>
      <x v="156"/>
      <x v="62"/>
      <x v="52"/>
      <x/>
      <x/>
      <x v="26"/>
      <x/>
      <x v="35"/>
      <x v="33"/>
      <x v="137"/>
    </i>
    <i>
      <x v="157"/>
      <x v="188"/>
      <x v="21"/>
      <x/>
      <x/>
      <x v="32"/>
      <x v="2"/>
      <x v="19"/>
      <x/>
      <x v="128"/>
    </i>
    <i>
      <x v="159"/>
      <x v="79"/>
      <x v="58"/>
      <x v="1"/>
      <x/>
      <x v="32"/>
      <x v="2"/>
      <x v="21"/>
      <x/>
      <x v="173"/>
    </i>
    <i>
      <x v="160"/>
      <x v="262"/>
      <x v="58"/>
      <x v="4"/>
      <x v="3"/>
      <x v="14"/>
      <x/>
      <x v="37"/>
      <x v="19"/>
      <x v="7"/>
    </i>
    <i>
      <x v="161"/>
      <x v="10"/>
      <x v="58"/>
      <x/>
      <x v="4"/>
      <x v="15"/>
      <x/>
      <x v="37"/>
      <x v="19"/>
      <x v="176"/>
    </i>
    <i>
      <x v="162"/>
      <x v="299"/>
      <x v="60"/>
      <x v="1"/>
      <x v="5"/>
      <x v="11"/>
      <x/>
      <x v="46"/>
      <x/>
      <x v="170"/>
    </i>
    <i>
      <x v="163"/>
      <x v="297"/>
      <x v="40"/>
      <x/>
      <x/>
      <x v="18"/>
      <x/>
      <x v="68"/>
      <x v="29"/>
      <x v="83"/>
    </i>
    <i>
      <x v="165"/>
      <x v="170"/>
      <x v="64"/>
      <x v="4"/>
      <x v="5"/>
      <x v="11"/>
      <x/>
      <x v="8"/>
      <x v="45"/>
      <x v="74"/>
    </i>
    <i>
      <x v="166"/>
      <x v="146"/>
      <x v="64"/>
      <x v="1"/>
      <x v="5"/>
      <x v="16"/>
      <x/>
      <x v="8"/>
      <x v="45"/>
      <x v="222"/>
    </i>
    <i>
      <x v="167"/>
      <x v="214"/>
      <x v="64"/>
      <x/>
      <x/>
      <x v="16"/>
      <x/>
      <x v="8"/>
      <x v="45"/>
      <x v="133"/>
    </i>
    <i>
      <x v="168"/>
      <x v="227"/>
      <x v="64"/>
      <x/>
      <x/>
      <x v="6"/>
      <x/>
      <x v="8"/>
      <x v="45"/>
      <x v="77"/>
    </i>
    <i>
      <x v="170"/>
      <x v="55"/>
      <x v="2"/>
      <x v="4"/>
      <x v="5"/>
      <x v="14"/>
      <x/>
      <x v="4"/>
      <x v="28"/>
      <x v="4"/>
    </i>
    <i>
      <x v="171"/>
      <x v="95"/>
      <x v="2"/>
      <x v="4"/>
      <x v="5"/>
      <x v="20"/>
      <x/>
      <x v="4"/>
      <x v="28"/>
      <x v="39"/>
    </i>
    <i>
      <x v="172"/>
      <x v="145"/>
      <x v="2"/>
      <x v="3"/>
      <x v="5"/>
      <x v="18"/>
      <x/>
      <x v="4"/>
      <x v="28"/>
      <x v="88"/>
    </i>
    <i>
      <x v="173"/>
      <x v="44"/>
      <x v="6"/>
      <x/>
      <x/>
      <x v="32"/>
      <x v="2"/>
      <x v="21"/>
      <x/>
      <x v="44"/>
    </i>
    <i>
      <x v="174"/>
      <x v="56"/>
      <x v="35"/>
      <x/>
      <x/>
      <x v="32"/>
      <x v="2"/>
      <x v="21"/>
      <x/>
      <x v="97"/>
    </i>
    <i>
      <x v="175"/>
      <x v="303"/>
      <x v="76"/>
      <x/>
      <x/>
      <x v="32"/>
      <x v="2"/>
      <x v="21"/>
      <x/>
      <x v="155"/>
    </i>
    <i>
      <x v="176"/>
      <x v="60"/>
      <x v="63"/>
      <x/>
      <x/>
      <x v="25"/>
      <x/>
      <x v="52"/>
      <x v="66"/>
      <x v="210"/>
    </i>
    <i>
      <x v="177"/>
      <x v="23"/>
      <x v="63"/>
      <x v="3"/>
      <x v="5"/>
      <x v="32"/>
      <x v="2"/>
      <x v="21"/>
      <x/>
      <x v="154"/>
    </i>
    <i>
      <x v="178"/>
      <x v="7"/>
      <x v="63"/>
      <x v="1"/>
      <x v="5"/>
      <x v="23"/>
      <x/>
      <x v="52"/>
      <x v="66"/>
      <x v="126"/>
    </i>
    <i>
      <x v="179"/>
      <x v="128"/>
      <x v="63"/>
      <x v="4"/>
      <x v="5"/>
      <x v="20"/>
      <x/>
      <x v="52"/>
      <x v="66"/>
      <x v="189"/>
    </i>
    <i>
      <x v="180"/>
      <x v="84"/>
      <x v="63"/>
      <x/>
      <x v="4"/>
      <x v="20"/>
      <x/>
      <x v="52"/>
      <x v="66"/>
      <x v="203"/>
    </i>
    <i>
      <x v="181"/>
      <x v="96"/>
      <x v="63"/>
      <x v="4"/>
      <x v="5"/>
      <x v="25"/>
      <x/>
      <x v="52"/>
      <x v="66"/>
      <x v="218"/>
    </i>
    <i>
      <x v="183"/>
      <x v="175"/>
      <x v="71"/>
      <x v="4"/>
      <x v="5"/>
      <x v="10"/>
      <x/>
      <x v="61"/>
      <x v="35"/>
      <x v="179"/>
    </i>
    <i>
      <x v="186"/>
      <x/>
      <x v="81"/>
      <x/>
      <x/>
      <x v="32"/>
      <x v="2"/>
      <x v="21"/>
      <x/>
      <x v="187"/>
    </i>
    <i>
      <x v="187"/>
      <x v="105"/>
      <x v="8"/>
      <x/>
      <x/>
      <x v="32"/>
      <x v="2"/>
      <x v="65"/>
      <x v="22"/>
      <x v="119"/>
    </i>
    <i>
      <x v="188"/>
      <x v="83"/>
      <x v="8"/>
      <x/>
      <x/>
      <x v="32"/>
      <x v="2"/>
      <x v="21"/>
      <x/>
      <x v="166"/>
    </i>
    <i>
      <x v="191"/>
      <x v="26"/>
      <x v="54"/>
      <x/>
      <x/>
      <x v="32"/>
      <x v="2"/>
      <x v="21"/>
      <x/>
      <x v="72"/>
    </i>
    <i>
      <x v="192"/>
      <x v="93"/>
      <x v="37"/>
      <x v="2"/>
      <x v="4"/>
      <x v="15"/>
      <x/>
      <x v="49"/>
      <x v="13"/>
      <x v="143"/>
    </i>
    <i>
      <x v="193"/>
      <x v="190"/>
      <x v="37"/>
      <x/>
      <x/>
      <x v="14"/>
      <x/>
      <x v="49"/>
      <x v="13"/>
      <x v="117"/>
    </i>
    <i>
      <x v="194"/>
      <x v="295"/>
      <x v="41"/>
      <x v="1"/>
      <x v="5"/>
      <x v="32"/>
      <x v="2"/>
      <x v="20"/>
      <x v="18"/>
      <x v="209"/>
    </i>
    <i>
      <x v="195"/>
      <x v="113"/>
      <x v="43"/>
      <x/>
      <x/>
      <x v="32"/>
      <x v="2"/>
      <x v="6"/>
      <x/>
      <x v="130"/>
    </i>
    <i>
      <x v="196"/>
      <x v="167"/>
      <x v="16"/>
      <x v="3"/>
      <x v="2"/>
      <x v="25"/>
      <x/>
      <x v="25"/>
      <x v="7"/>
      <x v="14"/>
    </i>
    <i>
      <x v="197"/>
      <x v="12"/>
      <x v="16"/>
      <x/>
      <x/>
      <x v="16"/>
      <x/>
      <x v="25"/>
      <x v="7"/>
      <x v="12"/>
    </i>
    <i>
      <x v="198"/>
      <x v="220"/>
      <x v="16"/>
      <x/>
      <x/>
      <x v="27"/>
      <x/>
      <x v="25"/>
      <x v="7"/>
      <x v="55"/>
    </i>
    <i>
      <x v="199"/>
      <x v="92"/>
      <x v="16"/>
      <x/>
      <x/>
      <x v="16"/>
      <x/>
      <x v="25"/>
      <x v="7"/>
      <x v="103"/>
    </i>
    <i>
      <x v="201"/>
      <x v="189"/>
      <x v="22"/>
      <x/>
      <x v="5"/>
      <x v="16"/>
      <x/>
      <x v="30"/>
      <x v="4"/>
      <x v="196"/>
    </i>
    <i>
      <x v="202"/>
      <x v="32"/>
      <x v="53"/>
      <x/>
      <x/>
      <x v="3"/>
      <x/>
      <x v="31"/>
      <x v="9"/>
      <x v="156"/>
    </i>
    <i>
      <x v="203"/>
      <x v="302"/>
      <x v="53"/>
      <x/>
      <x/>
      <x v="10"/>
      <x/>
      <x v="31"/>
      <x v="9"/>
      <x v="49"/>
    </i>
    <i>
      <x v="204"/>
      <x v="211"/>
      <x v="53"/>
      <x v="1"/>
      <x v="1"/>
      <x v="6"/>
      <x/>
      <x v="31"/>
      <x v="9"/>
      <x v="106"/>
    </i>
    <i>
      <x v="205"/>
      <x v="37"/>
      <x v="53"/>
      <x v="1"/>
      <x/>
      <x v="22"/>
      <x/>
      <x v="31"/>
      <x v="9"/>
      <x v="73"/>
    </i>
    <i>
      <x v="206"/>
      <x v="31"/>
      <x v="49"/>
      <x/>
      <x/>
      <x v="32"/>
      <x v="2"/>
      <x v="21"/>
      <x/>
      <x v="20"/>
    </i>
    <i>
      <x v="207"/>
      <x v="107"/>
      <x v="89"/>
      <x v="3"/>
      <x v="2"/>
      <x v="14"/>
      <x/>
      <x v="9"/>
      <x v="3"/>
      <x v="17"/>
    </i>
    <i>
      <x v="208"/>
      <x v="221"/>
      <x v="48"/>
      <x/>
      <x/>
      <x v="32"/>
      <x v="2"/>
      <x v="21"/>
      <x/>
      <x v="1"/>
    </i>
    <i>
      <x v="209"/>
      <x v="196"/>
      <x v="1"/>
      <x/>
      <x/>
      <x v="32"/>
      <x v="2"/>
      <x v="21"/>
      <x/>
      <x v="175"/>
    </i>
    <i>
      <x v="210"/>
      <x v="296"/>
      <x v="1"/>
      <x/>
      <x/>
      <x v="32"/>
      <x v="2"/>
      <x v="21"/>
      <x/>
      <x v="125"/>
    </i>
    <i>
      <x v="211"/>
      <x v="291"/>
      <x v="87"/>
      <x/>
      <x/>
      <x v="32"/>
      <x v="2"/>
      <x v="21"/>
      <x/>
      <x v="123"/>
    </i>
    <i>
      <x v="212"/>
      <x v="4"/>
      <x v="55"/>
      <x/>
      <x/>
      <x v="32"/>
      <x v="2"/>
      <x v="21"/>
      <x/>
      <x v="34"/>
    </i>
    <i>
      <x v="213"/>
      <x v="121"/>
      <x v="56"/>
      <x/>
      <x/>
      <x v="32"/>
      <x v="2"/>
      <x v="21"/>
      <x/>
      <x v="131"/>
    </i>
    <i>
      <x v="214"/>
      <x v="134"/>
      <x v="39"/>
      <x/>
      <x/>
      <x v="32"/>
      <x v="2"/>
      <x v="21"/>
      <x/>
      <x v="160"/>
    </i>
    <i>
      <x v="215"/>
      <x v="43"/>
      <x v="61"/>
      <x/>
      <x v="5"/>
      <x v="6"/>
      <x/>
      <x v="59"/>
      <x/>
      <x v="107"/>
    </i>
    <i>
      <x v="216"/>
      <x v="38"/>
      <x v="46"/>
      <x v="1"/>
      <x/>
      <x v="7"/>
      <x/>
      <x v="5"/>
      <x v="17"/>
      <x v="59"/>
    </i>
    <i>
      <x v="218"/>
      <x v="58"/>
      <x v="46"/>
      <x v="2"/>
      <x v="5"/>
      <x v="12"/>
      <x/>
      <x v="5"/>
      <x v="17"/>
      <x v="199"/>
    </i>
    <i>
      <x v="219"/>
      <x v="187"/>
      <x v="85"/>
      <x v="4"/>
      <x v="5"/>
      <x v="15"/>
      <x/>
      <x v="32"/>
      <x v="20"/>
      <x v="23"/>
    </i>
    <i>
      <x v="220"/>
      <x v="166"/>
      <x v="85"/>
      <x v="1"/>
      <x v="5"/>
      <x v="23"/>
      <x/>
      <x v="32"/>
      <x v="20"/>
      <x v="135"/>
    </i>
    <i>
      <x v="222"/>
      <x v="284"/>
      <x v="7"/>
      <x/>
      <x/>
      <x v="32"/>
      <x v="2"/>
      <x v="21"/>
      <x/>
      <x v="107"/>
    </i>
    <i>
      <x v="223"/>
      <x v="197"/>
      <x v="15"/>
      <x/>
      <x v="2"/>
      <x v="16"/>
      <x/>
      <x v="15"/>
      <x v="64"/>
      <x v="182"/>
    </i>
    <i>
      <x v="224"/>
      <x v="287"/>
      <x v="29"/>
      <x/>
      <x/>
      <x v="32"/>
      <x v="2"/>
      <x v="21"/>
      <x/>
      <x v="110"/>
    </i>
    <i>
      <x v="226"/>
      <x v="289"/>
      <x v="32"/>
      <x v="4"/>
      <x v="5"/>
      <x v="23"/>
      <x/>
      <x v="45"/>
      <x v="27"/>
      <x v="110"/>
    </i>
    <i>
      <x v="227"/>
      <x v="172"/>
      <x v="30"/>
      <x/>
      <x/>
      <x v="3"/>
      <x/>
      <x v="44"/>
      <x v="48"/>
      <x v="82"/>
    </i>
    <i>
      <x v="228"/>
      <x v="273"/>
      <x v="74"/>
      <x/>
      <x/>
      <x/>
      <x/>
      <x v="47"/>
      <x v="32"/>
      <x v="105"/>
    </i>
    <i>
      <x v="229"/>
      <x v="76"/>
      <x v="74"/>
      <x v="4"/>
      <x v="5"/>
      <x v="12"/>
      <x/>
      <x v="62"/>
      <x v="62"/>
      <x v="99"/>
    </i>
    <i>
      <x v="230"/>
      <x v="160"/>
      <x v="47"/>
      <x/>
      <x/>
      <x v="32"/>
      <x v="2"/>
      <x v="21"/>
      <x/>
      <x v="226"/>
    </i>
    <i>
      <x v="231"/>
      <x v="226"/>
      <x v="15"/>
      <x v="1"/>
      <x v="4"/>
      <x v="12"/>
      <x/>
      <x v="15"/>
      <x v="64"/>
      <x/>
    </i>
    <i>
      <x v="232"/>
      <x v="306"/>
      <x v="52"/>
      <x v="2"/>
      <x v="3"/>
      <x v="14"/>
      <x/>
      <x v="35"/>
      <x v="33"/>
      <x v="37"/>
    </i>
    <i>
      <x v="233"/>
      <x v="161"/>
      <x v="58"/>
      <x v="4"/>
      <x v="5"/>
      <x v="32"/>
      <x v="2"/>
      <x v="10"/>
      <x v="37"/>
      <x v="82"/>
    </i>
    <i>
      <x v="234"/>
      <x v="94"/>
      <x v="80"/>
      <x/>
      <x/>
      <x v="16"/>
      <x/>
      <x v="29"/>
      <x v="26"/>
      <x v="61"/>
    </i>
    <i>
      <x v="235"/>
      <x v="42"/>
      <x v="74"/>
      <x v="4"/>
      <x v="5"/>
      <x v="16"/>
      <x/>
      <x v="27"/>
      <x v="6"/>
      <x v="157"/>
    </i>
    <i>
      <x v="236"/>
      <x v="277"/>
      <x v="59"/>
      <x v="1"/>
      <x v="2"/>
      <x v="6"/>
      <x/>
      <x v="63"/>
      <x v="23"/>
      <x v="9"/>
    </i>
    <i>
      <x v="237"/>
      <x v="182"/>
      <x v="74"/>
      <x/>
      <x/>
      <x v="4"/>
      <x/>
      <x v="47"/>
      <x v="32"/>
      <x v="51"/>
    </i>
    <i>
      <x v="238"/>
      <x v="269"/>
      <x v="10"/>
      <x v="1"/>
      <x v="1"/>
      <x v="16"/>
      <x/>
      <x v="55"/>
      <x v="10"/>
      <x v="148"/>
    </i>
    <i>
      <x v="239"/>
      <x v="48"/>
      <x v="22"/>
      <x v="1"/>
      <x v="5"/>
      <x v="11"/>
      <x/>
      <x v="30"/>
      <x v="4"/>
      <x v="28"/>
    </i>
    <i>
      <x v="240"/>
      <x v="230"/>
      <x v="46"/>
      <x v="1"/>
      <x v="3"/>
      <x v="15"/>
      <x/>
      <x v="5"/>
      <x v="17"/>
      <x v="28"/>
    </i>
    <i>
      <x v="241"/>
      <x v="20"/>
      <x v="84"/>
      <x/>
      <x v="1"/>
      <x v="10"/>
      <x/>
      <x v="40"/>
      <x v="33"/>
      <x v="178"/>
    </i>
    <i>
      <x v="242"/>
      <x v="232"/>
      <x v="74"/>
      <x/>
      <x/>
      <x v="20"/>
      <x/>
      <x v="74"/>
      <x v="43"/>
      <x v="207"/>
    </i>
    <i>
      <x v="243"/>
      <x v="91"/>
      <x v="25"/>
      <x v="4"/>
      <x v="3"/>
      <x v="16"/>
      <x/>
      <x v="2"/>
      <x v="25"/>
      <x v="15"/>
    </i>
    <i>
      <x v="244"/>
      <x v="206"/>
      <x v="36"/>
      <x/>
      <x v="3"/>
      <x v="8"/>
      <x/>
      <x v="50"/>
      <x v="11"/>
      <x v="52"/>
    </i>
    <i>
      <x v="245"/>
      <x v="272"/>
      <x v="10"/>
      <x v="4"/>
      <x v="2"/>
      <x/>
      <x/>
      <x v="55"/>
      <x v="10"/>
      <x v="45"/>
    </i>
    <i>
      <x v="246"/>
      <x v="234"/>
      <x v="11"/>
      <x/>
      <x/>
      <x v="32"/>
      <x v="2"/>
      <x v="21"/>
      <x/>
      <x v="165"/>
    </i>
    <i>
      <x v="247"/>
      <x v="228"/>
      <x v="68"/>
      <x/>
      <x v="5"/>
      <x v="14"/>
      <x/>
      <x v="26"/>
      <x v="63"/>
      <x v="223"/>
    </i>
    <i>
      <x v="248"/>
      <x v="307"/>
      <x v="68"/>
      <x/>
      <x/>
      <x v="32"/>
      <x v="2"/>
      <x v="21"/>
      <x/>
      <x v="71"/>
    </i>
    <i>
      <x v="249"/>
      <x v="8"/>
      <x v="65"/>
      <x v="4"/>
      <x v="5"/>
      <x v="16"/>
      <x/>
      <x v="51"/>
      <x v="14"/>
      <x v="71"/>
    </i>
    <i>
      <x v="250"/>
      <x v="80"/>
      <x v="17"/>
      <x/>
      <x/>
      <x v="32"/>
      <x v="2"/>
      <x v="21"/>
      <x/>
      <x v="60"/>
    </i>
    <i>
      <x v="251"/>
      <x v="195"/>
      <x v="2"/>
      <x v="1"/>
      <x/>
      <x v="15"/>
      <x/>
      <x v="4"/>
      <x v="28"/>
      <x v="36"/>
    </i>
    <i>
      <x v="252"/>
      <x v="112"/>
      <x v="22"/>
      <x/>
      <x v="2"/>
      <x v="8"/>
      <x/>
      <x v="30"/>
      <x v="4"/>
      <x v="5"/>
    </i>
    <i>
      <x v="253"/>
      <x v="261"/>
      <x v="18"/>
      <x/>
      <x/>
      <x v="26"/>
      <x/>
      <x v="22"/>
      <x v="52"/>
      <x v="107"/>
    </i>
    <i>
      <x v="254"/>
      <x v="140"/>
      <x v="59"/>
      <x/>
      <x/>
      <x v="9"/>
      <x/>
      <x v="63"/>
      <x v="23"/>
      <x v="11"/>
    </i>
    <i>
      <x v="255"/>
      <x v="33"/>
      <x v="62"/>
      <x v="1"/>
      <x/>
      <x v="12"/>
      <x/>
      <x v="34"/>
      <x v="8"/>
      <x v="16"/>
    </i>
    <i>
      <x v="256"/>
      <x v="281"/>
      <x v="26"/>
      <x v="3"/>
      <x v="5"/>
      <x v="12"/>
      <x/>
      <x v="1"/>
      <x v="69"/>
      <x v="21"/>
    </i>
    <i>
      <x v="257"/>
      <x v="41"/>
      <x v="40"/>
      <x v="2"/>
      <x v="2"/>
      <x v="13"/>
      <x/>
      <x v="68"/>
      <x v="29"/>
      <x v="20"/>
    </i>
    <i>
      <x v="258"/>
      <x v="142"/>
      <x v="74"/>
      <x/>
      <x/>
      <x v="18"/>
      <x/>
      <x v="47"/>
      <x v="32"/>
      <x v="71"/>
    </i>
    <i>
      <x v="259"/>
      <x v="212"/>
      <x v="74"/>
      <x v="3"/>
      <x/>
      <x v="25"/>
      <x/>
      <x v="27"/>
      <x v="6"/>
      <x v="22"/>
    </i>
    <i>
      <x v="260"/>
      <x v="243"/>
      <x v="79"/>
      <x v="4"/>
      <x v="2"/>
      <x v="32"/>
      <x v="2"/>
      <x v="21"/>
      <x/>
      <x v="96"/>
    </i>
    <i>
      <x v="261"/>
      <x v="254"/>
      <x v="74"/>
      <x v="2"/>
      <x v="1"/>
      <x v="22"/>
      <x/>
      <x v="27"/>
      <x v="6"/>
      <x v="40"/>
    </i>
    <i>
      <x v="262"/>
      <x v="137"/>
      <x v="74"/>
      <x/>
      <x/>
      <x v="10"/>
      <x/>
      <x v="62"/>
      <x v="62"/>
      <x v="219"/>
    </i>
    <i>
      <x v="263"/>
      <x v="85"/>
      <x v="71"/>
      <x/>
      <x/>
      <x v="32"/>
      <x v="2"/>
      <x v="21"/>
      <x/>
      <x v="2"/>
    </i>
    <i>
      <x v="264"/>
      <x v="90"/>
      <x v="82"/>
      <x/>
      <x/>
      <x v="16"/>
      <x/>
      <x v="75"/>
      <x v="1"/>
      <x v="19"/>
    </i>
    <i>
      <x v="265"/>
      <x v="154"/>
      <x v="71"/>
      <x/>
      <x v="1"/>
      <x v="13"/>
      <x/>
      <x v="61"/>
      <x v="35"/>
      <x v="35"/>
    </i>
    <i>
      <x v="266"/>
      <x v="270"/>
      <x v="57"/>
      <x/>
      <x/>
      <x v="32"/>
      <x v="2"/>
      <x v="21"/>
      <x/>
      <x v="67"/>
    </i>
    <i>
      <x v="267"/>
      <x v="124"/>
      <x v="84"/>
      <x/>
      <x/>
      <x v="1"/>
      <x/>
      <x v="40"/>
      <x v="33"/>
      <x v="148"/>
    </i>
    <i>
      <x v="268"/>
      <x v="204"/>
      <x v="66"/>
      <x v="2"/>
      <x/>
      <x v="11"/>
      <x/>
      <x v="70"/>
      <x v="5"/>
      <x v="10"/>
    </i>
    <i>
      <x v="269"/>
      <x v="179"/>
      <x v="80"/>
      <x v="3"/>
      <x v="3"/>
      <x v="16"/>
      <x/>
      <x v="29"/>
      <x v="26"/>
      <x v="15"/>
    </i>
    <i>
      <x v="270"/>
      <x v="246"/>
      <x v="74"/>
      <x v="1"/>
      <x v="1"/>
      <x v="4"/>
      <x/>
      <x v="79"/>
      <x v="61"/>
      <x v="191"/>
    </i>
    <i>
      <x v="271"/>
      <x v="148"/>
      <x v="74"/>
      <x/>
      <x v="1"/>
      <x v="24"/>
      <x/>
      <x v="71"/>
      <x v="55"/>
      <x v="131"/>
    </i>
    <i>
      <x v="272"/>
      <x v="57"/>
      <x v="45"/>
      <x v="1"/>
      <x v="1"/>
      <x v="1"/>
      <x/>
      <x v="56"/>
      <x v="2"/>
      <x v="18"/>
    </i>
    <i>
      <x v="273"/>
      <x v="165"/>
      <x v="74"/>
      <x/>
      <x v="5"/>
      <x v="14"/>
      <x/>
      <x v="77"/>
      <x v="58"/>
      <x v="204"/>
    </i>
    <i>
      <x v="274"/>
      <x v="125"/>
      <x v="74"/>
      <x/>
      <x/>
      <x v="25"/>
      <x/>
      <x v="47"/>
      <x v="32"/>
      <x v="59"/>
    </i>
    <i>
      <x v="275"/>
      <x v="203"/>
      <x v="72"/>
      <x/>
      <x/>
      <x v="32"/>
      <x v="2"/>
      <x v="21"/>
      <x/>
      <x v="169"/>
    </i>
    <i>
      <x v="276"/>
      <x v="276"/>
      <x v="83"/>
      <x/>
      <x/>
      <x v="8"/>
      <x/>
      <x v="69"/>
      <x v="42"/>
      <x v="68"/>
    </i>
    <i>
      <x v="278"/>
      <x v="216"/>
      <x v="30"/>
      <x/>
      <x/>
      <x v="8"/>
      <x/>
      <x v="44"/>
      <x v="48"/>
      <x v="115"/>
    </i>
    <i>
      <x v="279"/>
      <x v="181"/>
      <x v="57"/>
      <x v="4"/>
      <x/>
      <x v="7"/>
      <x/>
      <x v="48"/>
      <x v="15"/>
      <x v="31"/>
    </i>
    <i>
      <x v="280"/>
      <x v="238"/>
      <x v="74"/>
      <x v="1"/>
      <x v="1"/>
      <x v="15"/>
      <x/>
      <x v="77"/>
      <x v="58"/>
      <x v="121"/>
    </i>
    <i>
      <x v="281"/>
      <x v="73"/>
      <x v="45"/>
      <x v="1"/>
      <x/>
      <x v="16"/>
      <x/>
      <x v="56"/>
      <x v="2"/>
      <x v="27"/>
    </i>
    <i>
      <x v="282"/>
      <x v="229"/>
      <x v="23"/>
      <x/>
      <x/>
      <x v="16"/>
      <x/>
      <x v="39"/>
      <x v="31"/>
      <x v="127"/>
    </i>
    <i>
      <x v="283"/>
      <x v="288"/>
      <x v="74"/>
      <x v="1"/>
      <x v="2"/>
      <x v="11"/>
      <x/>
      <x v="71"/>
      <x v="55"/>
      <x v="56"/>
    </i>
    <i>
      <x v="284"/>
      <x v="176"/>
      <x v="37"/>
      <x/>
      <x v="3"/>
      <x v="18"/>
      <x/>
      <x v="49"/>
      <x v="13"/>
      <x v="26"/>
    </i>
    <i>
      <x v="285"/>
      <x v="130"/>
      <x v="64"/>
      <x/>
      <x/>
      <x v="18"/>
      <x/>
      <x v="8"/>
      <x v="45"/>
      <x v="46"/>
    </i>
    <i>
      <x v="286"/>
      <x v="127"/>
      <x v="82"/>
      <x/>
      <x v="2"/>
      <x v="5"/>
      <x/>
      <x v="75"/>
      <x v="1"/>
      <x v="13"/>
    </i>
    <i>
      <x v="287"/>
      <x v="87"/>
      <x v="18"/>
      <x/>
      <x v="2"/>
      <x v="14"/>
      <x/>
      <x v="22"/>
      <x v="52"/>
      <x v="64"/>
    </i>
    <i>
      <x v="288"/>
      <x v="286"/>
      <x v="74"/>
      <x/>
      <x v="3"/>
      <x v="15"/>
      <x/>
      <x v="79"/>
      <x v="61"/>
      <x v="161"/>
    </i>
    <i>
      <x v="289"/>
      <x v="11"/>
      <x v="20"/>
      <x/>
      <x/>
      <x v="32"/>
      <x v="2"/>
      <x v="18"/>
      <x v="69"/>
      <x v="25"/>
    </i>
    <i>
      <x v="290"/>
      <x v="218"/>
      <x v="32"/>
      <x v="1"/>
      <x/>
      <x v="4"/>
      <x/>
      <x v="45"/>
      <x v="27"/>
      <x v="150"/>
    </i>
    <i>
      <x v="291"/>
      <x v="177"/>
      <x v="32"/>
      <x/>
      <x/>
      <x v="18"/>
      <x/>
      <x v="45"/>
      <x v="27"/>
      <x v="141"/>
    </i>
    <i>
      <x v="292"/>
      <x v="69"/>
      <x v="66"/>
      <x/>
      <x/>
      <x v="6"/>
      <x/>
      <x v="70"/>
      <x v="5"/>
      <x v="34"/>
    </i>
    <i>
      <x v="293"/>
      <x v="101"/>
      <x v="72"/>
      <x v="1"/>
      <x/>
      <x v="32"/>
      <x v="2"/>
      <x v="21"/>
      <x/>
      <x v="112"/>
    </i>
    <i>
      <x v="294"/>
      <x v="115"/>
      <x v="86"/>
      <x/>
      <x/>
      <x v="32"/>
      <x v="2"/>
      <x v="21"/>
      <x/>
      <x v="65"/>
    </i>
    <i>
      <x v="295"/>
      <x v="282"/>
      <x v="52"/>
      <x v="2"/>
      <x/>
      <x v="15"/>
      <x/>
      <x v="35"/>
      <x v="33"/>
      <x v="171"/>
    </i>
    <i>
      <x v="296"/>
      <x v="207"/>
      <x v="4"/>
      <x/>
      <x/>
      <x v="9"/>
      <x/>
      <x v="54"/>
      <x v="50"/>
      <x v="39"/>
    </i>
    <i>
      <x v="297"/>
      <x v="15"/>
      <x/>
      <x/>
      <x/>
      <x v="32"/>
      <x v="2"/>
      <x v="21"/>
      <x/>
      <x v="8"/>
    </i>
    <i>
      <x v="298"/>
      <x v="264"/>
      <x v="77"/>
      <x v="3"/>
      <x v="4"/>
      <x v="29"/>
      <x/>
      <x v="67"/>
      <x v="56"/>
      <x v="62"/>
    </i>
    <i>
      <x v="299"/>
      <x v="275"/>
      <x v="74"/>
      <x/>
      <x/>
      <x v="20"/>
      <x/>
      <x v="71"/>
      <x v="55"/>
      <x v="224"/>
    </i>
    <i>
      <x v="300"/>
      <x v="89"/>
      <x v="83"/>
      <x/>
      <x/>
      <x v="19"/>
      <x/>
      <x v="69"/>
      <x v="42"/>
      <x v="66"/>
    </i>
    <i>
      <x v="301"/>
      <x v="143"/>
      <x v="24"/>
      <x v="2"/>
      <x v="1"/>
      <x v="7"/>
      <x/>
      <x v="3"/>
      <x/>
      <x v="140"/>
    </i>
    <i>
      <x v="302"/>
      <x v="99"/>
      <x v="4"/>
      <x v="2"/>
      <x v="4"/>
      <x v="24"/>
      <x/>
      <x v="54"/>
      <x v="50"/>
      <x v="205"/>
    </i>
    <i>
      <x v="303"/>
      <x v="293"/>
      <x v="32"/>
      <x v="1"/>
      <x/>
      <x v="14"/>
      <x/>
      <x v="45"/>
      <x v="27"/>
      <x v="91"/>
    </i>
    <i>
      <x v="304"/>
      <x v="294"/>
      <x v="32"/>
      <x v="2"/>
      <x v="3"/>
      <x v="6"/>
      <x/>
      <x v="45"/>
      <x v="27"/>
      <x v="38"/>
    </i>
    <i>
      <x v="305"/>
      <x v="260"/>
      <x v="74"/>
      <x/>
      <x v="3"/>
      <x v="8"/>
      <x/>
      <x v="71"/>
      <x v="55"/>
      <x v="185"/>
    </i>
    <i>
      <x v="306"/>
      <x v="247"/>
      <x v="40"/>
      <x v="1"/>
      <x v="1"/>
      <x v="21"/>
      <x/>
      <x v="68"/>
      <x v="29"/>
      <x v="42"/>
    </i>
    <i>
      <x v="307"/>
      <x v="30"/>
      <x v="74"/>
      <x v="4"/>
      <x v="2"/>
      <x v="25"/>
      <x/>
      <x v="62"/>
      <x v="62"/>
      <x v="90"/>
    </i>
    <i>
      <x v="308"/>
      <x v="225"/>
      <x v="74"/>
      <x v="1"/>
      <x/>
      <x v="18"/>
      <x/>
      <x v="77"/>
      <x v="58"/>
      <x v="80"/>
    </i>
    <i>
      <x v="309"/>
      <x v="309"/>
      <x v="90"/>
      <x/>
      <x/>
      <x v="31"/>
      <x v="1"/>
      <x v="80"/>
      <x v="69"/>
      <x v="234"/>
    </i>
    <i t="grand">
      <x/>
    </i>
  </rowItems>
  <colItems count="1">
    <i/>
  </colItems>
  <pageFields count="1">
    <pageField fld="1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Nomesc" sourceName="Nomesc">
  <pivotTables>
    <pivotTable tabId="7" name="Tabela dinâmica1"/>
  </pivotTables>
  <data>
    <tabular pivotCacheId="1120193037">
      <items count="310">
        <i x="237" s="1"/>
        <i x="20" s="1"/>
        <i x="248" s="1"/>
        <i x="113" s="1"/>
        <i x="229" s="1"/>
        <i x="242" s="1"/>
        <i x="39" s="1"/>
        <i x="172" s="1"/>
        <i x="0" s="1"/>
        <i x="53" s="1"/>
        <i x="164" s="1"/>
        <i x="272" s="1"/>
        <i x="35" s="1"/>
        <i x="161" s="1"/>
        <i x="193" s="1"/>
        <i x="223" s="1"/>
        <i x="208" s="1"/>
        <i x="121" s="1"/>
        <i x="72" s="1"/>
        <i x="216" s="1"/>
        <i x="122" s="1"/>
        <i x="275" s="1"/>
        <i x="25" s="1"/>
        <i x="21" s="1"/>
        <i x="235" s="1"/>
        <i x="40" s="1"/>
        <i x="123" s="1"/>
        <i x="22" s="1"/>
        <i x="153" s="1"/>
        <i x="277" s="1"/>
        <i x="11" s="1"/>
        <i x="144" s="1"/>
        <i x="106" s="1"/>
        <i x="260" s="1"/>
        <i x="54" s="1"/>
        <i x="12" s="1"/>
        <i x="141" s="1"/>
        <i x="41" s="1"/>
        <i x="209" s="1"/>
        <i x="168" s="1"/>
        <i x="194" s="1"/>
        <i x="177" s="1"/>
        <i x="231" s="1"/>
        <i x="186" s="1"/>
        <i x="42" s="1"/>
        <i x="64" s="1"/>
        <i x="70" s="1"/>
        <i x="187" s="1"/>
        <i x="73" s="1"/>
        <i x="245" s="1"/>
        <i x="124" s="1"/>
        <i x="55" s="1"/>
        <i x="1" s="1"/>
        <i x="274" s="1"/>
        <i x="17" s="1"/>
        <i x="142" s="1"/>
        <i x="107" s="1"/>
        <i x="173" s="1"/>
        <i x="30" s="1"/>
        <i x="150" s="1"/>
        <i x="26" s="1"/>
        <i x="81" s="1"/>
        <i x="255" s="1"/>
        <i x="95" s="1"/>
        <i x="125" s="1"/>
        <i x="282" s="1"/>
        <i x="203" s="1"/>
        <i x="18" s="1"/>
        <i x="158" s="1"/>
        <i x="154" s="1"/>
        <i x="258" s="1"/>
        <i x="159" s="1"/>
        <i x="268" s="1"/>
        <i x="265" s="1"/>
        <i x="232" s="1"/>
        <i x="174" s="1"/>
        <i x="238" s="1"/>
        <i x="155" s="1"/>
        <i x="31" s="1"/>
        <i x="250" s="1"/>
        <i x="74" s="1"/>
        <i x="8" s="1"/>
        <i x="67" s="1"/>
        <i x="36" s="1"/>
        <i x="100" s="1"/>
        <i x="210" s="1"/>
        <i x="2" s="1"/>
        <i x="175" s="1"/>
        <i x="202" s="1"/>
        <i x="204" s="1"/>
        <i x="86" s="1"/>
        <i x="279" s="1"/>
        <i x="135" s="1"/>
        <i x="103" s="1"/>
        <i x="252" s="1"/>
        <i x="233" s="1"/>
        <i x="87" s="1"/>
        <i x="221" s="1"/>
        <i x="56" s="1"/>
        <i x="114" s="1"/>
        <i x="145" s="1"/>
        <i x="65" s="1"/>
        <i x="236" s="1"/>
        <i x="47" s="1"/>
        <i x="267" s="1"/>
        <i x="68" s="1"/>
        <i x="262" s="1"/>
        <i x="91" s="1"/>
        <i x="166" s="1"/>
        <i x="226" s="1"/>
        <i x="71" s="1"/>
        <i x="96" s="1"/>
        <i x="217" s="1"/>
        <i x="195" s="1"/>
        <i x="48" s="1"/>
        <i x="9" s="1"/>
        <i x="176" s="1"/>
        <i x="49" s="1"/>
        <i x="136" s="1"/>
        <i x="263" s="1"/>
        <i x="92" s="1"/>
        <i x="188" s="1"/>
        <i x="273" s="1"/>
        <i x="32" s="1"/>
        <i x="205" s="1"/>
        <i x="156" s="1"/>
        <i x="57" s="1"/>
        <i x="82" s="1"/>
        <i x="104" s="1"/>
        <i x="196" s="1"/>
        <i x="16" s="1"/>
        <i x="218" s="1"/>
        <i x="3" s="1"/>
        <i x="137" s="1"/>
        <i x="126" s="1"/>
        <i x="115" s="1"/>
        <i x="93" s="1"/>
        <i x="266" s="1"/>
        <i x="213" s="1"/>
        <i x="181" s="1"/>
        <i x="43" s="1"/>
        <i x="257" s="1"/>
        <i x="23" s="1"/>
        <i x="108" s="1"/>
        <i x="162" s="1"/>
        <i x="246" s="1"/>
        <i x="269" s="1"/>
        <i x="5" s="1"/>
        <i x="127" s="1"/>
        <i x="50" s="1"/>
        <i x="219" s="1"/>
        <i x="37" s="1"/>
        <i x="286" s="1"/>
        <i x="247" s="1"/>
        <i x="138" s="1"/>
        <i x="183" s="1"/>
        <i x="184" s="1"/>
        <i x="146" s="1"/>
        <i x="58" s="1"/>
        <i x="182" s="1"/>
        <i x="101" s="1"/>
        <i x="76" s="1"/>
        <i x="10" s="1"/>
        <i x="211" s="1"/>
        <i x="278" s="1"/>
        <i x="163" s="1"/>
        <i x="197" s="1"/>
        <i x="189" s="1"/>
        <i x="206" s="1"/>
        <i x="97" s="1"/>
        <i x="147" s="1"/>
        <i x="220" s="1"/>
        <i x="270" s="1"/>
        <i x="66" s="1"/>
        <i x="102" s="1"/>
        <i x="128" s="1"/>
        <i x="24" s="1"/>
        <i x="190" s="1"/>
        <i x="179" s="1"/>
        <i x="4" s="1"/>
        <i x="227" s="1"/>
        <i x="27" s="1"/>
        <i x="105" s="1"/>
        <i x="15" s="1"/>
        <i x="59" s="1"/>
        <i x="83" s="1"/>
        <i x="280" s="1"/>
        <i x="98" s="1"/>
        <i x="256" s="1"/>
        <i x="94" s="1"/>
        <i x="88" s="1"/>
        <i x="129" s="1"/>
        <i x="99" s="1"/>
        <i x="251" s="1"/>
        <i x="13" s="1"/>
        <i x="198" s="1"/>
        <i x="6" s="1"/>
        <i x="139" s="1"/>
        <i x="109" s="1"/>
        <i x="185" s="1"/>
        <i x="60" s="1"/>
        <i x="77" s="1"/>
        <i x="38" s="1"/>
        <i x="225" s="1"/>
        <i x="130" s="1"/>
        <i x="110" s="1"/>
        <i x="44" s="1"/>
        <i x="51" s="1"/>
        <i x="28" s="1"/>
        <i x="140" s="1"/>
        <i x="180" s="1"/>
        <i x="207" s="1"/>
        <i x="143" s="1"/>
        <i x="45" s="1"/>
        <i x="116" s="1"/>
        <i x="199" s="1"/>
        <i x="264" s="1"/>
        <i x="271" s="1"/>
        <i x="131" s="1"/>
        <i x="61" s="1"/>
        <i x="52" s="1"/>
        <i x="240" s="1"/>
        <i x="160" s="1"/>
        <i x="7" s="1"/>
        <i x="259" s="1"/>
        <i x="46" s="1"/>
        <i x="132" s="1"/>
        <i x="111" s="1"/>
        <i x="169" s="1"/>
        <i x="283" s="1"/>
        <i x="287" s="1"/>
        <i x="19" s="1"/>
        <i x="133" s="1"/>
        <i x="261" s="1"/>
        <i x="200" s="1"/>
        <i x="62" s="1"/>
        <i x="239" s="1"/>
        <i x="285" s="1"/>
        <i x="157" s="1"/>
        <i x="89" s="1"/>
        <i x="117" s="1"/>
        <i x="33" s="1"/>
        <i x="165" s="1"/>
        <i x="249" s="1"/>
        <i x="191" s="1"/>
        <i x="69" s="1"/>
        <i x="63" s="1"/>
        <i x="253" s="1"/>
        <i x="284" s="1"/>
        <i x="214" s="1"/>
        <i x="281" s="1"/>
        <i x="148" s="1"/>
        <i x="215" s="1"/>
        <i x="201" s="1"/>
        <i x="134" s="1"/>
        <i x="118" s="1"/>
        <i x="75" s="1"/>
        <i x="84" s="1"/>
        <i x="85" s="1"/>
        <i x="254" s="1"/>
        <i x="178" s="1"/>
        <i x="151" s="1"/>
        <i x="29" s="1"/>
        <i x="241" s="1"/>
        <i x="112" s="1"/>
        <i x="224" s="1"/>
        <i x="119" s="1"/>
        <i x="78" s="1"/>
        <i x="192" s="1"/>
        <i x="230" s="1"/>
        <i x="167" s="1"/>
        <i x="79" s="1"/>
        <i x="80" s="1"/>
        <i x="234" s="1"/>
        <i x="228" s="1"/>
        <i x="170" s="1"/>
        <i x="212" s="1"/>
        <i x="171" s="1"/>
        <i x="149" s="1"/>
        <i x="90" s="1"/>
        <i x="14" s="1"/>
        <i x="276" s="1"/>
        <i x="34" s="1"/>
        <i x="120" s="1"/>
        <i x="152" s="1"/>
        <i x="243" s="1"/>
        <i x="244" s="1"/>
        <i x="222" s="1"/>
        <i x="307" s="1" nd="1"/>
        <i x="309" s="1" nd="1"/>
        <i x="299" s="1" nd="1"/>
        <i x="289" s="1" nd="1"/>
        <i x="298" s="1" nd="1"/>
        <i x="301" s="1" nd="1"/>
        <i x="288" s="1" nd="1"/>
        <i x="306" s="1" nd="1"/>
        <i x="296" s="1" nd="1"/>
        <i x="295" s="1" nd="1"/>
        <i x="297" s="1" nd="1"/>
        <i x="291" s="1" nd="1"/>
        <i x="304" s="1" nd="1"/>
        <i x="293" s="1" nd="1"/>
        <i x="305" s="1" nd="1"/>
        <i x="300" s="1" nd="1"/>
        <i x="303" s="1" nd="1"/>
        <i x="308" s="1" nd="1"/>
        <i x="290" s="1" nd="1"/>
        <i x="294" s="1" nd="1"/>
        <i x="302" s="1" nd="1"/>
        <i x="29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omesc" cache="SegmentaçãodeDados_Nomesc" caption="Nomesc" style="SlicerStyleDark2 2" rowHeight="241300"/>
</slicers>
</file>

<file path=xl/tables/table1.xml><?xml version="1.0" encoding="utf-8"?>
<table xmlns="http://schemas.openxmlformats.org/spreadsheetml/2006/main" id="1" name="Tabela1" displayName="Tabela1" ref="A5:Q249" totalsRowShown="0">
  <tableColumns count="17">
    <tableColumn id="1" name="De"/>
    <tableColumn id="2" name="Distr"/>
    <tableColumn id="3" name="Mun"/>
    <tableColumn id="4" name="Cod_esc"/>
    <tableColumn id="5" name="Nomesc"/>
    <tableColumn id="6" name="Ociosidade Manha"/>
    <tableColumn id="7" name="Ociosidade Tarde"/>
    <tableColumn id="8" name="Ociosidade Noite"/>
    <tableColumn id="9" name="Compatilha"/>
    <tableColumn id="10" name="LAB_INFO"/>
    <tableColumn id="11" name="PC_aluno"/>
    <tableColumn id="12" name="Internet"/>
    <tableColumn id="13" name="Tem ociosidade necessária?" dataDxfId="23">
      <calculatedColumnFormula>IF(AND(Tabela1[[#This Row],[Ociosidade Manha]]&gt;2,Tabela1[[#This Row],[Ociosidade Tarde]]&gt;2),"ok","lascô")</calculatedColumnFormula>
    </tableColumn>
    <tableColumn id="17" name="Aptidão critérios SEE"/>
    <tableColumn id="15" name="Validação Classes Descentralizadas (CD)" dataDxfId="22"/>
    <tableColumn id="16" name="Ees já selecionadas para receber turmas" dataDxfId="21">
      <calculatedColumnFormula>IFERROR(IF(VLOOKUP(Tabela1[[#This Row],[Cod_esc]],'EE''s aptas'!A:B,1,0)=Tabela1[[#This Row],[Cod_esc]],"Good"),"")</calculatedColumnFormula>
    </tableColumn>
    <tableColumn id="18" name="Inclusão CD 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5:AC294" totalsRowShown="0">
  <autoFilter ref="A5:AC294"/>
  <tableColumns count="29">
    <tableColumn id="1" name="De"/>
    <tableColumn id="2" name="Distr"/>
    <tableColumn id="3" name="Mun"/>
    <tableColumn id="4" name="Cod_esc"/>
    <tableColumn id="5" name="Nomesc"/>
    <tableColumn id="25" name="Previsão de turmas manhã" dataDxfId="19">
      <calculatedColumnFormula>IF((Tabela13[[#This Row],[Ociosidade Manha]]-2)&gt;2,2,(Tabela13[[#This Row],[Ociosidade Manha]]-2))</calculatedColumnFormula>
    </tableColumn>
    <tableColumn id="26" name="Previsão de turmas tarde" dataDxfId="18">
      <calculatedColumnFormula>IF((Tabela13[[#This Row],[Ociosidade Tarde]]-2)&gt;3,3,(Tabela13[[#This Row],[Ociosidade Tarde]]-2))</calculatedColumnFormula>
    </tableColumn>
    <tableColumn id="6" name="Ociosidade Manha"/>
    <tableColumn id="7" name="Ociosidade Tarde"/>
    <tableColumn id="8" name="Ociosidade Noite"/>
    <tableColumn id="9" name="Compartilha"/>
    <tableColumn id="10" name="LAB_INFO"/>
    <tableColumn id="11" name="PC_aluno"/>
    <tableColumn id="12" name="Internet"/>
    <tableColumn id="13" name="Tem ociosidade necessária?" dataDxfId="17">
      <calculatedColumnFormula>IF(AND(Tabela13[[#This Row],[Ociosidade Manha]]&gt;2,Tabela13[[#This Row],[Ociosidade Tarde]]&gt;2),"ok","não")</calculatedColumnFormula>
    </tableColumn>
    <tableColumn id="17" name="Aptidão critérios SEE"/>
    <tableColumn id="15" name="Validação Classes Descentralizadas (CD)" dataDxfId="16"/>
    <tableColumn id="16" name="Ees já selecionadas para receber turmas" dataDxfId="15">
      <calculatedColumnFormula>IFERROR(IF(VLOOKUP(Tabela13[[#This Row],[Cod_esc]],'EE''s aptas'!A:B,1,0)=Tabela13[[#This Row],[Cod_esc]],"sim"),"")</calculatedColumnFormula>
    </tableColumn>
    <tableColumn id="18" name="Inclusão CD " dataDxfId="14"/>
    <tableColumn id="19" name="Esc1" dataDxfId="13">
      <calculatedColumnFormula>IFERROR(IF(VLOOKUP(Tabela13[[#This Row],[Cod_esc]],Planilha4!B:B,1,0)=Tabela13[[#This Row],[Cod_esc]],"Consta",),"")</calculatedColumnFormula>
    </tableColumn>
    <tableColumn id="20" name="Esc2" dataDxfId="12">
      <calculatedColumnFormula>IFERROR(IF(VLOOKUP(Tabela13[[#This Row],[Cod_esc]],Planilha4!C:C,1,0)=Tabela13[[#This Row],[Cod_esc]],"Consta"),"")</calculatedColumnFormula>
    </tableColumn>
    <tableColumn id="21" name="Esc3" dataDxfId="11">
      <calculatedColumnFormula>IFERROR(IF(VLOOKUP(Tabela13[[#This Row],[Cod_esc]],Planilha4!D:D,1,0)=Tabela13[[#This Row],[Cod_esc]],"Consta"),"")</calculatedColumnFormula>
    </tableColumn>
    <tableColumn id="22" name="Esc4" dataDxfId="10">
      <calculatedColumnFormula>IFERROR(IF(VLOOKUP(Tabela13[[#This Row],[Cod_esc]],Planilha4!E:E,1,0)=Tabela13[[#This Row],[Cod_esc]],"Consta"),"")</calculatedColumnFormula>
    </tableColumn>
    <tableColumn id="23" name="Esc5" dataDxfId="9">
      <calculatedColumnFormula>IFERROR(IF(VLOOKUP(Tabela13[[#This Row],[Cod_esc]],Planilha4!F:F,1,0)=Tabela13[[#This Row],[Cod_esc]],"Consta"),"")</calculatedColumnFormula>
    </tableColumn>
    <tableColumn id="24" name="Conta na lista da 2ª leva de ETECs?" dataDxfId="8">
      <calculatedColumnFormula>IF(COUNTBLANK(Tabela13[[#This Row],[Esc1]:[Esc5]])&lt;5,"Consta","")</calculatedColumnFormula>
    </tableColumn>
    <tableColumn id="14" name="ETEC MAIS PRÓXIMA" dataDxfId="7"/>
    <tableColumn id="29" name="NOME_ETEC" dataDxfId="6"/>
    <tableColumn id="27" name="QTD_Alunos Próximos" dataDxfId="5"/>
    <tableColumn id="28" name="Alunos da EE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showGridLines="0" showRowColHeaders="0" zoomScale="90" zoomScaleNormal="90" workbookViewId="0">
      <selection activeCell="K16" sqref="K16:L16"/>
    </sheetView>
  </sheetViews>
  <sheetFormatPr defaultColWidth="0" defaultRowHeight="15" zeroHeight="1" x14ac:dyDescent="0.25"/>
  <cols>
    <col min="1" max="7" width="9.140625" customWidth="1"/>
    <col min="8" max="8" width="24.7109375" bestFit="1" customWidth="1"/>
    <col min="9" max="10" width="9.140625" customWidth="1"/>
    <col min="11" max="11" width="20.140625" bestFit="1" customWidth="1"/>
    <col min="12" max="12" width="10.42578125" bestFit="1" customWidth="1"/>
    <col min="13" max="14" width="9.140625" customWidth="1"/>
    <col min="15" max="15" width="15.28515625" customWidth="1"/>
    <col min="16" max="16" width="9.5703125" bestFit="1" customWidth="1"/>
    <col min="17" max="22" width="9.140625" customWidth="1"/>
    <col min="23" max="16384" width="9.140625" hidden="1"/>
  </cols>
  <sheetData>
    <row r="1" spans="8:22" x14ac:dyDescent="0.25"/>
    <row r="2" spans="8:22" x14ac:dyDescent="0.25"/>
    <row r="3" spans="8:22" x14ac:dyDescent="0.25"/>
    <row r="4" spans="8:22" x14ac:dyDescent="0.25"/>
    <row r="5" spans="8:22" ht="15.75" thickBot="1" x14ac:dyDescent="0.3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8:22" x14ac:dyDescent="0.25">
      <c r="H6" s="21"/>
      <c r="I6" s="21"/>
      <c r="J6" s="21"/>
      <c r="K6" s="21"/>
      <c r="L6" s="21"/>
      <c r="M6" s="21"/>
      <c r="N6" s="21"/>
      <c r="O6" s="21"/>
      <c r="P6" s="33" t="str">
        <f>IF(OR(P12&lt;&gt;0,H23="Classe descentralizada de ETEC"),"Contamos com a sua escola para oferecer cursos e divulgar cursos nas proximidades","Contamos com seu apoio na divulgação dos cursos próximos à sua escola")</f>
        <v>Contamos com a sua escola para oferecer cursos e divulgar cursos nas proximidades</v>
      </c>
      <c r="Q6" s="34"/>
      <c r="R6" s="34"/>
      <c r="S6" s="34"/>
      <c r="T6" s="34"/>
      <c r="U6" s="35"/>
      <c r="V6" s="21"/>
    </row>
    <row r="7" spans="8:22" ht="26.25" x14ac:dyDescent="0.25">
      <c r="H7" s="21"/>
      <c r="I7" s="21"/>
      <c r="J7" s="21"/>
      <c r="K7" s="46" t="str">
        <f>VLOOKUP(Pivot!K4,Pivot!B:C,2,0)</f>
        <v>SAO PAULO</v>
      </c>
      <c r="L7" s="47"/>
      <c r="M7" s="47"/>
      <c r="N7" s="48"/>
      <c r="O7" s="21"/>
      <c r="P7" s="36"/>
      <c r="Q7" s="37"/>
      <c r="R7" s="37"/>
      <c r="S7" s="37"/>
      <c r="T7" s="37"/>
      <c r="U7" s="37"/>
      <c r="V7" s="22"/>
    </row>
    <row r="8" spans="8:22" ht="15.75" thickBot="1" x14ac:dyDescent="0.3">
      <c r="H8" s="21"/>
      <c r="I8" s="21"/>
      <c r="J8" s="21"/>
      <c r="K8" s="21"/>
      <c r="L8" s="21"/>
      <c r="M8" s="21"/>
      <c r="N8" s="21"/>
      <c r="O8" s="21"/>
      <c r="P8" s="38"/>
      <c r="Q8" s="39"/>
      <c r="R8" s="39"/>
      <c r="S8" s="39"/>
      <c r="T8" s="39"/>
      <c r="U8" s="40"/>
      <c r="V8" s="21"/>
    </row>
    <row r="9" spans="8:22" x14ac:dyDescent="0.25">
      <c r="H9" s="21"/>
      <c r="I9" s="21"/>
      <c r="J9" s="23"/>
      <c r="K9" s="21"/>
      <c r="L9" s="21"/>
      <c r="M9" s="23"/>
      <c r="N9" s="21"/>
      <c r="O9" s="21"/>
      <c r="P9" s="21"/>
      <c r="Q9" s="21"/>
      <c r="R9" s="21"/>
      <c r="S9" s="21"/>
      <c r="T9" s="21"/>
      <c r="U9" s="21"/>
      <c r="V9" s="21"/>
    </row>
    <row r="10" spans="8:22" x14ac:dyDescent="0.25"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8:22" x14ac:dyDescent="0.25"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8:22" ht="26.25" x14ac:dyDescent="0.4">
      <c r="H12" s="54">
        <f>IF(VLOOKUP(Pivot!$K$4,Pivot!$B:$F,3,0)&lt;0,0,VLOOKUP(Pivot!$K$4,Pivot!$B:$F,3,0))</f>
        <v>1</v>
      </c>
      <c r="I12" s="54"/>
      <c r="J12" s="21"/>
      <c r="K12" s="54">
        <f>IF(VLOOKUP(Pivot!$K$4,Pivot!$B:$F,4,0)&lt;0,0,VLOOKUP(Pivot!$K$4,Pivot!$B:$F,4,0))</f>
        <v>3</v>
      </c>
      <c r="L12" s="54"/>
      <c r="M12" s="21"/>
      <c r="N12" s="21"/>
      <c r="O12" s="21"/>
      <c r="P12" s="55">
        <f>SUM(IF(H12&lt;0,0,H12),IF(K12&lt;0,0,K12))</f>
        <v>4</v>
      </c>
      <c r="Q12" s="56"/>
      <c r="R12" s="56"/>
      <c r="S12" s="57"/>
      <c r="T12" s="21"/>
      <c r="U12" s="21"/>
      <c r="V12" s="21"/>
    </row>
    <row r="13" spans="8:22" x14ac:dyDescent="0.25">
      <c r="H13" s="21"/>
      <c r="I13" s="21"/>
      <c r="J13" s="24"/>
      <c r="K13" s="21"/>
      <c r="L13" s="21"/>
      <c r="M13" s="24"/>
      <c r="N13" s="21"/>
      <c r="O13" s="24"/>
      <c r="P13" s="21"/>
      <c r="Q13" s="21"/>
      <c r="R13" s="21"/>
      <c r="S13" s="21"/>
      <c r="T13" s="21"/>
      <c r="U13" s="25"/>
      <c r="V13" s="21"/>
    </row>
    <row r="14" spans="8:22" x14ac:dyDescent="0.25">
      <c r="H14" s="2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8:22" x14ac:dyDescent="0.25">
      <c r="H15" s="2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7"/>
    </row>
    <row r="16" spans="8:22" ht="26.25" x14ac:dyDescent="0.4">
      <c r="H16" s="41">
        <f>VLOOKUP(Pivot!K4,Pivot!B:F,5,0)</f>
        <v>11</v>
      </c>
      <c r="I16" s="42"/>
      <c r="J16" s="21"/>
      <c r="K16" s="41" t="str">
        <f>VLOOKUP(Pivot!K4,Pivot!B:G,6,0)</f>
        <v>Sim</v>
      </c>
      <c r="L16" s="42"/>
      <c r="M16" s="21"/>
      <c r="N16" s="21"/>
      <c r="O16" s="21"/>
      <c r="P16" s="58">
        <f>VLOOKUP(Pivot!K4,Pivot!B:J,9,0)</f>
        <v>1036</v>
      </c>
      <c r="Q16" s="58"/>
      <c r="R16" s="58"/>
      <c r="S16" s="58"/>
      <c r="T16" s="21"/>
      <c r="U16" s="21"/>
      <c r="V16" s="27"/>
    </row>
    <row r="17" spans="5:22" x14ac:dyDescent="0.25">
      <c r="H17" s="21"/>
      <c r="I17" s="24"/>
      <c r="J17" s="24"/>
      <c r="K17" s="21"/>
      <c r="L17" s="21"/>
      <c r="M17" s="24"/>
      <c r="N17" s="21"/>
      <c r="O17" s="21"/>
      <c r="P17" s="21"/>
      <c r="Q17" s="21"/>
      <c r="R17" s="21"/>
      <c r="S17" s="21"/>
      <c r="T17" s="21"/>
      <c r="U17" s="21"/>
      <c r="V17" s="21"/>
    </row>
    <row r="18" spans="5:22" x14ac:dyDescent="0.25">
      <c r="E18">
        <f>INDEX(Base!Z:AA,MATCH(Dashboard!H23,Base!AA:AA,0),1)</f>
        <v>35439083</v>
      </c>
      <c r="H18" s="2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5:22" x14ac:dyDescent="0.25">
      <c r="E19">
        <v>1</v>
      </c>
      <c r="H19" s="2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5:22" x14ac:dyDescent="0.25">
      <c r="E20">
        <v>2</v>
      </c>
      <c r="H20" s="2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5:22" ht="18.75" x14ac:dyDescent="0.25">
      <c r="E21">
        <v>3</v>
      </c>
      <c r="H21" s="21"/>
      <c r="I21" s="21"/>
      <c r="J21" s="21"/>
      <c r="K21" s="21"/>
      <c r="L21" s="21"/>
      <c r="M21" s="51" t="str">
        <f>IFERROR(VLOOKUP(CONCATENATE($E$18,E19),Planilha1!$A:$F,5,0),"")</f>
        <v>Técnicas de Vendas</v>
      </c>
      <c r="N21" s="52"/>
      <c r="O21" s="52"/>
      <c r="P21" s="52"/>
      <c r="Q21" s="52"/>
      <c r="R21" s="52"/>
      <c r="S21" s="52"/>
      <c r="T21" s="52"/>
      <c r="U21" s="53"/>
      <c r="V21" s="21"/>
    </row>
    <row r="22" spans="5:22" ht="18.75" x14ac:dyDescent="0.25">
      <c r="E22">
        <v>4</v>
      </c>
      <c r="H22" s="21"/>
      <c r="I22" s="21"/>
      <c r="J22" s="21"/>
      <c r="K22" s="21"/>
      <c r="L22" s="21"/>
      <c r="M22" s="43" t="str">
        <f>IFERROR(VLOOKUP(CONCATENATE($E$18,E20),Planilha1!$A:$F,5,0),"")</f>
        <v>Auxiliar de Recursos Humanos</v>
      </c>
      <c r="N22" s="44"/>
      <c r="O22" s="44"/>
      <c r="P22" s="44"/>
      <c r="Q22" s="44"/>
      <c r="R22" s="44"/>
      <c r="S22" s="44"/>
      <c r="T22" s="44"/>
      <c r="U22" s="45"/>
      <c r="V22" s="21"/>
    </row>
    <row r="23" spans="5:22" ht="18.75" x14ac:dyDescent="0.3">
      <c r="E23">
        <v>5</v>
      </c>
      <c r="H23" s="49" t="str">
        <f>VLOOKUP(Pivot!K4,Pivot!B:H,7,0)</f>
        <v>PAULISTANO ETEC</v>
      </c>
      <c r="I23" s="49"/>
      <c r="J23" s="49"/>
      <c r="K23" s="49"/>
      <c r="L23" s="21"/>
      <c r="M23" s="43" t="str">
        <f>IFERROR(VLOOKUP(CONCATENATE($E$18,E21),Planilha1!$A:$F,5,0),"")</f>
        <v/>
      </c>
      <c r="N23" s="44"/>
      <c r="O23" s="44"/>
      <c r="P23" s="44"/>
      <c r="Q23" s="44"/>
      <c r="R23" s="44"/>
      <c r="S23" s="44"/>
      <c r="T23" s="44"/>
      <c r="U23" s="45"/>
      <c r="V23" s="21"/>
    </row>
    <row r="24" spans="5:22" ht="21" x14ac:dyDescent="0.35">
      <c r="E24">
        <v>6</v>
      </c>
      <c r="G24" s="20" t="str">
        <f>IF(H23="Classe descentralizada de ETEC","*","")</f>
        <v/>
      </c>
      <c r="H24" s="28" t="str">
        <f>IF(H23="Classe descentralizada de ETEC","Entre em contato com a ETEC para realizar em conjunto o planejamento dos cursos","")</f>
        <v/>
      </c>
      <c r="I24" s="21"/>
      <c r="J24" s="21"/>
      <c r="K24" s="21"/>
      <c r="L24" s="21"/>
      <c r="M24" s="43" t="str">
        <f>IFERROR(VLOOKUP(CONCATENATE($E$18,E22),Planilha1!$A:$F,5,0),"")</f>
        <v/>
      </c>
      <c r="N24" s="44"/>
      <c r="O24" s="44"/>
      <c r="P24" s="44"/>
      <c r="Q24" s="44"/>
      <c r="R24" s="44"/>
      <c r="S24" s="44"/>
      <c r="T24" s="44"/>
      <c r="U24" s="45"/>
      <c r="V24" s="21"/>
    </row>
    <row r="25" spans="5:22" ht="18.75" x14ac:dyDescent="0.25">
      <c r="E25">
        <v>7</v>
      </c>
      <c r="H25" s="21"/>
      <c r="I25" s="21"/>
      <c r="J25" s="21"/>
      <c r="K25" s="21"/>
      <c r="L25" s="21"/>
      <c r="M25" s="43" t="str">
        <f>IFERROR(VLOOKUP(CONCATENATE($E$18,E23),Planilha1!$A:$F,5,0),"")</f>
        <v/>
      </c>
      <c r="N25" s="44"/>
      <c r="O25" s="44"/>
      <c r="P25" s="44"/>
      <c r="Q25" s="44"/>
      <c r="R25" s="44"/>
      <c r="S25" s="44"/>
      <c r="T25" s="44"/>
      <c r="U25" s="45"/>
      <c r="V25" s="21"/>
    </row>
    <row r="26" spans="5:22" ht="18.75" x14ac:dyDescent="0.25">
      <c r="E26">
        <v>8</v>
      </c>
      <c r="H26" s="21"/>
      <c r="I26" s="21"/>
      <c r="J26" s="21"/>
      <c r="K26" s="21"/>
      <c r="L26" s="21"/>
      <c r="M26" s="43" t="str">
        <f>IFERROR(VLOOKUP(CONCATENATE($E$18,E24),Planilha1!$A:$F,5,0),"")</f>
        <v/>
      </c>
      <c r="N26" s="44"/>
      <c r="O26" s="44"/>
      <c r="P26" s="44"/>
      <c r="Q26" s="44"/>
      <c r="R26" s="44"/>
      <c r="S26" s="44"/>
      <c r="T26" s="44"/>
      <c r="U26" s="45"/>
      <c r="V26" s="21"/>
    </row>
    <row r="27" spans="5:22" ht="26.25" x14ac:dyDescent="0.4">
      <c r="E27">
        <v>9</v>
      </c>
      <c r="H27" s="41">
        <f>VLOOKUP(Pivot!K4,Pivot!B:I,8,0)</f>
        <v>3180</v>
      </c>
      <c r="I27" s="50"/>
      <c r="J27" s="50"/>
      <c r="K27" s="42"/>
      <c r="L27" s="21"/>
      <c r="M27" s="43" t="str">
        <f>IFERROR(VLOOKUP(CONCATENATE($E$18,E25),Planilha1!$A:$F,5,0),"")</f>
        <v/>
      </c>
      <c r="N27" s="44"/>
      <c r="O27" s="44"/>
      <c r="P27" s="44"/>
      <c r="Q27" s="44"/>
      <c r="R27" s="44"/>
      <c r="S27" s="44"/>
      <c r="T27" s="44"/>
      <c r="U27" s="45"/>
      <c r="V27" s="21"/>
    </row>
    <row r="28" spans="5:22" ht="18.75" x14ac:dyDescent="0.25">
      <c r="E28" s="18">
        <v>10</v>
      </c>
      <c r="H28" s="21"/>
      <c r="I28" s="21"/>
      <c r="J28" s="21"/>
      <c r="K28" s="21"/>
      <c r="L28" s="21"/>
      <c r="M28" s="43" t="str">
        <f>IFERROR(VLOOKUP(CONCATENATE($E$18,E26),Planilha1!$A:$F,5,0),"")</f>
        <v/>
      </c>
      <c r="N28" s="44"/>
      <c r="O28" s="44"/>
      <c r="P28" s="44"/>
      <c r="Q28" s="44"/>
      <c r="R28" s="44"/>
      <c r="S28" s="44"/>
      <c r="T28" s="44"/>
      <c r="U28" s="45"/>
      <c r="V28" s="21"/>
    </row>
    <row r="29" spans="5:22" ht="18.75" x14ac:dyDescent="0.25">
      <c r="E29" s="19">
        <v>11</v>
      </c>
      <c r="H29" s="21"/>
      <c r="I29" s="21"/>
      <c r="J29" s="21"/>
      <c r="K29" s="21"/>
      <c r="L29" s="21"/>
      <c r="M29" s="29"/>
      <c r="N29" s="30"/>
      <c r="O29" s="30"/>
      <c r="P29" s="31" t="str">
        <f>IFERROR(VLOOKUP(CONCATENATE($E$18,E27),Planilha1!$A:$F,5,0),"")</f>
        <v/>
      </c>
      <c r="Q29" s="30"/>
      <c r="R29" s="30"/>
      <c r="S29" s="30"/>
      <c r="T29" s="30"/>
      <c r="U29" s="32"/>
      <c r="V29" s="21"/>
    </row>
    <row r="30" spans="5:22" ht="18.75" hidden="1" x14ac:dyDescent="0.25">
      <c r="E30" s="18">
        <v>12</v>
      </c>
      <c r="N30" s="17" t="str">
        <f>IFERROR(VLOOKUP(CONCATENATE($E$18,E28),Planilha1!$A:$F,5,0),"")</f>
        <v/>
      </c>
    </row>
    <row r="31" spans="5:22" ht="18.75" hidden="1" x14ac:dyDescent="0.25">
      <c r="E31" s="18">
        <v>13</v>
      </c>
      <c r="N31" s="17" t="str">
        <f>IFERROR(VLOOKUP(CONCATENATE($E$18,E29),Planilha1!$A:$F,5,0),"")</f>
        <v/>
      </c>
    </row>
    <row r="32" spans="5:22" ht="18.75" hidden="1" x14ac:dyDescent="0.25">
      <c r="E32" s="18">
        <v>14</v>
      </c>
      <c r="N32" s="17" t="str">
        <f>IFERROR(VLOOKUP(CONCATENATE($E$18,E30),Planilha1!$A:$F,5,0),"")</f>
        <v/>
      </c>
    </row>
    <row r="33" spans="5:14" ht="18.75" hidden="1" x14ac:dyDescent="0.25">
      <c r="E33" s="18">
        <v>15</v>
      </c>
      <c r="N33" s="17" t="str">
        <f>IFERROR(VLOOKUP(CONCATENATE($E$18,E31),Planilha1!$A:$F,5,0),"")</f>
        <v/>
      </c>
    </row>
    <row r="34" spans="5:14" ht="18.75" hidden="1" x14ac:dyDescent="0.25">
      <c r="E34" s="18">
        <v>16</v>
      </c>
      <c r="N34" s="17" t="str">
        <f>IFERROR(VLOOKUP(CONCATENATE($E$18,E32),Planilha1!$A:$F,5,0),"")</f>
        <v/>
      </c>
    </row>
    <row r="35" spans="5:14" ht="18.75" hidden="1" x14ac:dyDescent="0.25">
      <c r="E35" s="18">
        <v>17</v>
      </c>
      <c r="N35" s="17" t="str">
        <f>IFERROR(VLOOKUP(CONCATENATE($E$18,E33),Planilha1!$A:$F,5,0),"")</f>
        <v/>
      </c>
    </row>
    <row r="36" spans="5:14" ht="18.75" hidden="1" x14ac:dyDescent="0.25">
      <c r="E36" s="18">
        <v>18</v>
      </c>
      <c r="N36" s="17" t="str">
        <f>IFERROR(VLOOKUP(CONCATENATE($E$18,E34),Planilha1!$A:$F,5,0),"")</f>
        <v/>
      </c>
    </row>
    <row r="37" spans="5:14" ht="18.75" hidden="1" x14ac:dyDescent="0.25">
      <c r="N37" s="17" t="str">
        <f>IFERROR(VLOOKUP(CONCATENATE($E$18,E35),Planilha1!$A:$F,5,0),"")</f>
        <v/>
      </c>
    </row>
    <row r="38" spans="5:14" ht="18.75" hidden="1" x14ac:dyDescent="0.25">
      <c r="N38" s="17" t="str">
        <f>IFERROR(VLOOKUP(CONCATENATE($E$18,E36),Planilha1!$A:$F,5,0),"")</f>
        <v/>
      </c>
    </row>
    <row r="39" spans="5:14" ht="18.75" hidden="1" x14ac:dyDescent="0.25">
      <c r="N39" s="17" t="str">
        <f>IFERROR(VLOOKUP(CONCATENATE($E$18,E37),Planilha1!$A:$F,5,0),"")</f>
        <v/>
      </c>
    </row>
    <row r="40" spans="5:14" hidden="1" x14ac:dyDescent="0.25"/>
    <row r="41" spans="5:14" hidden="1" x14ac:dyDescent="0.25"/>
    <row r="42" spans="5:14" hidden="1" x14ac:dyDescent="0.25"/>
    <row r="43" spans="5:14" hidden="1" x14ac:dyDescent="0.25"/>
    <row r="44" spans="5:14" hidden="1" x14ac:dyDescent="0.25"/>
    <row r="45" spans="5:14" hidden="1" x14ac:dyDescent="0.25"/>
    <row r="46" spans="5:14" hidden="1" x14ac:dyDescent="0.25"/>
    <row r="47" spans="5:14" hidden="1" x14ac:dyDescent="0.25"/>
    <row r="48" spans="5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algorithmName="SHA-512" hashValue="R8azgUs/ykq9JvpSmJa67aZxi2A9Tg9V3pPQIHtyDfP851QeQnPqSlXHl8IaIqcht0pvLtEtKjISXiyLhaac2A==" saltValue="PccLqurNL+AqsMWhYTo1XQ==" spinCount="100000" sheet="1" scenarios="1" autoFilter="0"/>
  <mergeCells count="18">
    <mergeCell ref="K12:L12"/>
    <mergeCell ref="P16:S16"/>
    <mergeCell ref="P6:U8"/>
    <mergeCell ref="K16:L16"/>
    <mergeCell ref="M28:U28"/>
    <mergeCell ref="H16:I16"/>
    <mergeCell ref="K7:N7"/>
    <mergeCell ref="H23:K23"/>
    <mergeCell ref="H27:K27"/>
    <mergeCell ref="M21:U21"/>
    <mergeCell ref="M22:U22"/>
    <mergeCell ref="M23:U23"/>
    <mergeCell ref="M24:U24"/>
    <mergeCell ref="M25:U25"/>
    <mergeCell ref="M26:U26"/>
    <mergeCell ref="M27:U27"/>
    <mergeCell ref="H12:I12"/>
    <mergeCell ref="P12:S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showGridLines="0" topLeftCell="A2" workbookViewId="0">
      <selection activeCell="P6" sqref="P6:U8"/>
    </sheetView>
  </sheetViews>
  <sheetFormatPr defaultRowHeight="15" x14ac:dyDescent="0.25"/>
  <cols>
    <col min="1" max="1" width="10.7109375" bestFit="1" customWidth="1"/>
    <col min="2" max="2" width="62.140625" bestFit="1" customWidth="1"/>
    <col min="3" max="3" width="18.7109375" bestFit="1" customWidth="1"/>
    <col min="4" max="4" width="25.7109375" bestFit="1" customWidth="1"/>
    <col min="5" max="5" width="11.5703125" bestFit="1" customWidth="1"/>
    <col min="6" max="7" width="10.5703125" bestFit="1" customWidth="1"/>
    <col min="8" max="8" width="51" bestFit="1" customWidth="1"/>
    <col min="9" max="10" width="14.42578125" bestFit="1" customWidth="1"/>
  </cols>
  <sheetData>
    <row r="1" spans="1:11" x14ac:dyDescent="0.25">
      <c r="A1" s="12" t="s">
        <v>370</v>
      </c>
      <c r="B1" t="s">
        <v>752</v>
      </c>
    </row>
    <row r="3" spans="1:11" x14ac:dyDescent="0.25">
      <c r="A3" s="12" t="s">
        <v>358</v>
      </c>
      <c r="B3" s="12" t="s">
        <v>509</v>
      </c>
      <c r="C3" s="12" t="s">
        <v>357</v>
      </c>
      <c r="D3" s="12" t="s">
        <v>388</v>
      </c>
      <c r="E3" s="12" t="s">
        <v>389</v>
      </c>
      <c r="F3" s="12" t="s">
        <v>366</v>
      </c>
      <c r="G3" s="12" t="s">
        <v>367</v>
      </c>
      <c r="H3" s="12" t="s">
        <v>755</v>
      </c>
      <c r="I3" s="12" t="s">
        <v>590</v>
      </c>
      <c r="J3" s="12" t="s">
        <v>591</v>
      </c>
    </row>
    <row r="4" spans="1:11" x14ac:dyDescent="0.25">
      <c r="A4">
        <v>97</v>
      </c>
      <c r="B4" t="s">
        <v>249</v>
      </c>
      <c r="C4" t="s">
        <v>64</v>
      </c>
      <c r="D4">
        <v>1</v>
      </c>
      <c r="E4">
        <v>3</v>
      </c>
      <c r="F4">
        <v>11</v>
      </c>
      <c r="G4" t="s">
        <v>8</v>
      </c>
      <c r="H4" t="s">
        <v>511</v>
      </c>
      <c r="I4">
        <v>3180</v>
      </c>
      <c r="J4">
        <v>1036</v>
      </c>
      <c r="K4" t="str">
        <f>B4</f>
        <v>RENATO DE ARRUDA PENTEADO PROFESSOR</v>
      </c>
    </row>
    <row r="5" spans="1:11" x14ac:dyDescent="0.25">
      <c r="A5">
        <v>255</v>
      </c>
      <c r="B5" t="s">
        <v>246</v>
      </c>
      <c r="C5" t="s">
        <v>64</v>
      </c>
      <c r="D5">
        <v>1</v>
      </c>
      <c r="E5">
        <v>3</v>
      </c>
      <c r="F5">
        <v>14</v>
      </c>
      <c r="G5" t="s">
        <v>8</v>
      </c>
      <c r="H5" t="s">
        <v>511</v>
      </c>
      <c r="I5">
        <v>3180</v>
      </c>
      <c r="J5">
        <v>471</v>
      </c>
    </row>
    <row r="6" spans="1:11" x14ac:dyDescent="0.25">
      <c r="A6">
        <v>723</v>
      </c>
      <c r="B6" t="s">
        <v>73</v>
      </c>
      <c r="C6" t="s">
        <v>64</v>
      </c>
      <c r="D6">
        <v>2</v>
      </c>
      <c r="E6">
        <v>3</v>
      </c>
      <c r="F6">
        <v>38</v>
      </c>
      <c r="G6" t="s">
        <v>8</v>
      </c>
      <c r="H6" t="s">
        <v>512</v>
      </c>
      <c r="I6">
        <v>2178</v>
      </c>
      <c r="J6">
        <v>348</v>
      </c>
    </row>
    <row r="7" spans="1:11" x14ac:dyDescent="0.25">
      <c r="A7">
        <v>735</v>
      </c>
      <c r="B7" t="s">
        <v>254</v>
      </c>
      <c r="C7" t="s">
        <v>64</v>
      </c>
      <c r="D7">
        <v>-2</v>
      </c>
      <c r="E7">
        <v>2</v>
      </c>
      <c r="F7">
        <v>25</v>
      </c>
      <c r="G7" t="s">
        <v>8</v>
      </c>
      <c r="H7" t="s">
        <v>513</v>
      </c>
      <c r="I7">
        <v>2507</v>
      </c>
      <c r="J7">
        <v>803</v>
      </c>
    </row>
    <row r="8" spans="1:11" x14ac:dyDescent="0.25">
      <c r="A8">
        <v>747</v>
      </c>
      <c r="B8" t="s">
        <v>206</v>
      </c>
      <c r="C8" t="s">
        <v>64</v>
      </c>
      <c r="D8">
        <v>1</v>
      </c>
      <c r="E8">
        <v>2</v>
      </c>
      <c r="F8">
        <v>18</v>
      </c>
      <c r="G8" t="s">
        <v>8</v>
      </c>
      <c r="H8" t="s">
        <v>514</v>
      </c>
      <c r="I8">
        <v>2574</v>
      </c>
      <c r="J8">
        <v>594</v>
      </c>
    </row>
    <row r="9" spans="1:11" x14ac:dyDescent="0.25">
      <c r="A9">
        <v>760</v>
      </c>
      <c r="B9" t="s">
        <v>65</v>
      </c>
      <c r="C9" t="s">
        <v>64</v>
      </c>
      <c r="D9">
        <v>-1</v>
      </c>
      <c r="E9">
        <v>3</v>
      </c>
      <c r="F9">
        <v>16</v>
      </c>
      <c r="G9" t="s">
        <v>8</v>
      </c>
      <c r="H9" t="s">
        <v>514</v>
      </c>
      <c r="I9">
        <v>2574</v>
      </c>
      <c r="J9">
        <v>448</v>
      </c>
    </row>
    <row r="10" spans="1:11" x14ac:dyDescent="0.25">
      <c r="A10">
        <v>838</v>
      </c>
      <c r="B10" t="s">
        <v>204</v>
      </c>
      <c r="C10" t="s">
        <v>64</v>
      </c>
      <c r="D10">
        <v>2</v>
      </c>
      <c r="E10">
        <v>1</v>
      </c>
      <c r="F10">
        <v>18</v>
      </c>
      <c r="G10" t="s">
        <v>8</v>
      </c>
      <c r="H10" t="s">
        <v>514</v>
      </c>
      <c r="I10">
        <v>2574</v>
      </c>
      <c r="J10">
        <v>389</v>
      </c>
    </row>
    <row r="11" spans="1:11" x14ac:dyDescent="0.25">
      <c r="A11">
        <v>875</v>
      </c>
      <c r="B11" t="s">
        <v>253</v>
      </c>
      <c r="C11" t="s">
        <v>64</v>
      </c>
      <c r="D11">
        <v>2</v>
      </c>
      <c r="E11">
        <v>3</v>
      </c>
      <c r="F11">
        <v>13</v>
      </c>
      <c r="G11" t="s">
        <v>8</v>
      </c>
      <c r="H11" t="s">
        <v>513</v>
      </c>
      <c r="I11">
        <v>2507</v>
      </c>
      <c r="J11">
        <v>229</v>
      </c>
    </row>
    <row r="12" spans="1:11" x14ac:dyDescent="0.25">
      <c r="A12">
        <v>905</v>
      </c>
      <c r="B12" t="s">
        <v>252</v>
      </c>
      <c r="C12" t="s">
        <v>64</v>
      </c>
      <c r="D12">
        <v>2</v>
      </c>
      <c r="E12">
        <v>1</v>
      </c>
      <c r="F12">
        <v>16</v>
      </c>
      <c r="G12" t="s">
        <v>8</v>
      </c>
      <c r="H12" t="s">
        <v>513</v>
      </c>
      <c r="I12">
        <v>2507</v>
      </c>
      <c r="J12">
        <v>195</v>
      </c>
    </row>
    <row r="13" spans="1:11" x14ac:dyDescent="0.25">
      <c r="A13">
        <v>929</v>
      </c>
      <c r="B13" t="s">
        <v>70</v>
      </c>
      <c r="C13" t="s">
        <v>64</v>
      </c>
      <c r="D13">
        <v>-2</v>
      </c>
      <c r="E13">
        <v>-2</v>
      </c>
      <c r="F13">
        <v>20</v>
      </c>
      <c r="G13" t="s">
        <v>8</v>
      </c>
      <c r="H13" t="s">
        <v>512</v>
      </c>
      <c r="I13">
        <v>2178</v>
      </c>
      <c r="J13">
        <v>791</v>
      </c>
    </row>
    <row r="14" spans="1:11" x14ac:dyDescent="0.25">
      <c r="A14">
        <v>1259</v>
      </c>
      <c r="B14" t="s">
        <v>453</v>
      </c>
      <c r="C14" t="s">
        <v>64</v>
      </c>
      <c r="D14">
        <v>-2</v>
      </c>
      <c r="E14">
        <v>-2</v>
      </c>
      <c r="F14" t="s">
        <v>758</v>
      </c>
      <c r="G14" t="s">
        <v>758</v>
      </c>
      <c r="H14" t="s">
        <v>754</v>
      </c>
      <c r="I14">
        <v>0</v>
      </c>
      <c r="J14">
        <v>427</v>
      </c>
    </row>
    <row r="15" spans="1:11" x14ac:dyDescent="0.25">
      <c r="A15">
        <v>1296</v>
      </c>
      <c r="B15" t="s">
        <v>455</v>
      </c>
      <c r="C15" t="s">
        <v>64</v>
      </c>
      <c r="D15">
        <v>-2</v>
      </c>
      <c r="E15">
        <v>-2</v>
      </c>
      <c r="F15" t="s">
        <v>758</v>
      </c>
      <c r="G15" t="s">
        <v>758</v>
      </c>
      <c r="H15" t="s">
        <v>754</v>
      </c>
      <c r="I15">
        <v>0</v>
      </c>
      <c r="J15">
        <v>455</v>
      </c>
    </row>
    <row r="16" spans="1:11" x14ac:dyDescent="0.25">
      <c r="A16">
        <v>1375</v>
      </c>
      <c r="B16" t="s">
        <v>205</v>
      </c>
      <c r="C16" t="s">
        <v>64</v>
      </c>
      <c r="D16">
        <v>2</v>
      </c>
      <c r="E16">
        <v>3</v>
      </c>
      <c r="F16">
        <v>0</v>
      </c>
      <c r="G16" t="s">
        <v>8</v>
      </c>
      <c r="H16" t="s">
        <v>515</v>
      </c>
      <c r="I16">
        <v>1716</v>
      </c>
      <c r="J16">
        <v>419</v>
      </c>
    </row>
    <row r="17" spans="1:10" x14ac:dyDescent="0.25">
      <c r="A17">
        <v>1442</v>
      </c>
      <c r="B17" t="s">
        <v>196</v>
      </c>
      <c r="C17" t="s">
        <v>64</v>
      </c>
      <c r="D17">
        <v>2</v>
      </c>
      <c r="E17">
        <v>-2</v>
      </c>
      <c r="F17">
        <v>17</v>
      </c>
      <c r="G17" t="s">
        <v>8</v>
      </c>
      <c r="H17" t="s">
        <v>515</v>
      </c>
      <c r="I17">
        <v>1716</v>
      </c>
      <c r="J17">
        <v>188</v>
      </c>
    </row>
    <row r="18" spans="1:10" x14ac:dyDescent="0.25">
      <c r="A18">
        <v>1454</v>
      </c>
      <c r="B18" t="s">
        <v>68</v>
      </c>
      <c r="C18" t="s">
        <v>64</v>
      </c>
      <c r="D18">
        <v>-2</v>
      </c>
      <c r="E18">
        <v>-2</v>
      </c>
      <c r="F18">
        <v>14</v>
      </c>
      <c r="G18" t="s">
        <v>8</v>
      </c>
      <c r="H18" t="s">
        <v>516</v>
      </c>
      <c r="I18">
        <v>1889</v>
      </c>
      <c r="J18">
        <v>329</v>
      </c>
    </row>
    <row r="19" spans="1:10" x14ac:dyDescent="0.25">
      <c r="A19">
        <v>1521</v>
      </c>
      <c r="B19" t="s">
        <v>76</v>
      </c>
      <c r="C19" t="s">
        <v>64</v>
      </c>
      <c r="D19">
        <v>-2</v>
      </c>
      <c r="E19">
        <v>-2</v>
      </c>
      <c r="F19">
        <v>18</v>
      </c>
      <c r="G19" t="s">
        <v>8</v>
      </c>
      <c r="H19" t="s">
        <v>514</v>
      </c>
      <c r="I19">
        <v>2574</v>
      </c>
      <c r="J19">
        <v>252</v>
      </c>
    </row>
    <row r="20" spans="1:10" x14ac:dyDescent="0.25">
      <c r="A20">
        <v>1569</v>
      </c>
      <c r="B20" t="s">
        <v>100</v>
      </c>
      <c r="C20" t="s">
        <v>64</v>
      </c>
      <c r="D20">
        <v>-2</v>
      </c>
      <c r="E20">
        <v>-2</v>
      </c>
      <c r="F20">
        <v>14</v>
      </c>
      <c r="G20" t="s">
        <v>8</v>
      </c>
      <c r="H20" t="s">
        <v>515</v>
      </c>
      <c r="I20">
        <v>1716</v>
      </c>
      <c r="J20">
        <v>334</v>
      </c>
    </row>
    <row r="21" spans="1:10" x14ac:dyDescent="0.25">
      <c r="A21">
        <v>1570</v>
      </c>
      <c r="B21" t="s">
        <v>75</v>
      </c>
      <c r="C21" t="s">
        <v>64</v>
      </c>
      <c r="D21">
        <v>0</v>
      </c>
      <c r="E21">
        <v>3</v>
      </c>
      <c r="F21">
        <v>17</v>
      </c>
      <c r="G21" t="s">
        <v>8</v>
      </c>
      <c r="H21" t="s">
        <v>516</v>
      </c>
      <c r="I21">
        <v>1889</v>
      </c>
      <c r="J21">
        <v>348</v>
      </c>
    </row>
    <row r="22" spans="1:10" x14ac:dyDescent="0.25">
      <c r="A22">
        <v>1600</v>
      </c>
      <c r="B22" t="s">
        <v>211</v>
      </c>
      <c r="C22" t="s">
        <v>64</v>
      </c>
      <c r="D22">
        <v>2</v>
      </c>
      <c r="E22">
        <v>3</v>
      </c>
      <c r="F22">
        <v>20</v>
      </c>
      <c r="G22" t="s">
        <v>8</v>
      </c>
      <c r="H22" t="s">
        <v>515</v>
      </c>
      <c r="I22">
        <v>1716</v>
      </c>
      <c r="J22">
        <v>431</v>
      </c>
    </row>
    <row r="23" spans="1:10" x14ac:dyDescent="0.25">
      <c r="A23">
        <v>1659</v>
      </c>
      <c r="B23" t="s">
        <v>67</v>
      </c>
      <c r="C23" t="s">
        <v>64</v>
      </c>
      <c r="D23">
        <v>-2</v>
      </c>
      <c r="E23">
        <v>2</v>
      </c>
      <c r="F23">
        <v>10</v>
      </c>
      <c r="G23" t="s">
        <v>8</v>
      </c>
      <c r="H23" t="s">
        <v>516</v>
      </c>
      <c r="I23">
        <v>1889</v>
      </c>
      <c r="J23">
        <v>609</v>
      </c>
    </row>
    <row r="24" spans="1:10" x14ac:dyDescent="0.25">
      <c r="A24">
        <v>1740</v>
      </c>
      <c r="B24" t="s">
        <v>449</v>
      </c>
      <c r="C24" t="s">
        <v>64</v>
      </c>
      <c r="D24">
        <v>-2</v>
      </c>
      <c r="E24">
        <v>-2</v>
      </c>
      <c r="F24" t="s">
        <v>758</v>
      </c>
      <c r="G24" t="s">
        <v>758</v>
      </c>
      <c r="H24" t="s">
        <v>754</v>
      </c>
      <c r="I24">
        <v>0</v>
      </c>
      <c r="J24">
        <v>282</v>
      </c>
    </row>
    <row r="25" spans="1:10" x14ac:dyDescent="0.25">
      <c r="A25">
        <v>1824</v>
      </c>
      <c r="B25" t="s">
        <v>97</v>
      </c>
      <c r="C25" t="s">
        <v>64</v>
      </c>
      <c r="D25">
        <v>-2</v>
      </c>
      <c r="E25">
        <v>3</v>
      </c>
      <c r="F25">
        <v>19</v>
      </c>
      <c r="G25" t="s">
        <v>8</v>
      </c>
      <c r="H25" t="s">
        <v>517</v>
      </c>
      <c r="I25">
        <v>2941</v>
      </c>
      <c r="J25">
        <v>461</v>
      </c>
    </row>
    <row r="26" spans="1:10" x14ac:dyDescent="0.25">
      <c r="A26">
        <v>1961</v>
      </c>
      <c r="B26" t="s">
        <v>207</v>
      </c>
      <c r="C26" t="s">
        <v>64</v>
      </c>
      <c r="D26">
        <v>0</v>
      </c>
      <c r="E26">
        <v>0</v>
      </c>
      <c r="F26">
        <v>13</v>
      </c>
      <c r="G26" t="s">
        <v>8</v>
      </c>
      <c r="H26" t="s">
        <v>518</v>
      </c>
      <c r="I26">
        <v>2155</v>
      </c>
      <c r="J26">
        <v>303</v>
      </c>
    </row>
    <row r="27" spans="1:10" x14ac:dyDescent="0.25">
      <c r="A27">
        <v>2057</v>
      </c>
      <c r="B27" t="s">
        <v>194</v>
      </c>
      <c r="C27" t="s">
        <v>64</v>
      </c>
      <c r="D27">
        <v>2</v>
      </c>
      <c r="E27">
        <v>0</v>
      </c>
      <c r="F27">
        <v>30</v>
      </c>
      <c r="G27" t="s">
        <v>8</v>
      </c>
      <c r="H27" t="s">
        <v>518</v>
      </c>
      <c r="I27">
        <v>2155</v>
      </c>
      <c r="J27">
        <v>451</v>
      </c>
    </row>
    <row r="28" spans="1:10" x14ac:dyDescent="0.25">
      <c r="A28">
        <v>2136</v>
      </c>
      <c r="B28" t="s">
        <v>200</v>
      </c>
      <c r="C28" t="s">
        <v>64</v>
      </c>
      <c r="D28">
        <v>2</v>
      </c>
      <c r="E28">
        <v>3</v>
      </c>
      <c r="F28">
        <v>20</v>
      </c>
      <c r="G28" t="s">
        <v>8</v>
      </c>
      <c r="H28" t="s">
        <v>518</v>
      </c>
      <c r="I28">
        <v>2155</v>
      </c>
      <c r="J28">
        <v>285</v>
      </c>
    </row>
    <row r="29" spans="1:10" x14ac:dyDescent="0.25">
      <c r="A29">
        <v>2148</v>
      </c>
      <c r="B29" t="s">
        <v>210</v>
      </c>
      <c r="C29" t="s">
        <v>64</v>
      </c>
      <c r="D29">
        <v>-2</v>
      </c>
      <c r="E29">
        <v>-1</v>
      </c>
      <c r="F29">
        <v>11</v>
      </c>
      <c r="G29" t="s">
        <v>8</v>
      </c>
      <c r="H29" t="s">
        <v>519</v>
      </c>
      <c r="I29">
        <v>5318</v>
      </c>
      <c r="J29">
        <v>433</v>
      </c>
    </row>
    <row r="30" spans="1:10" x14ac:dyDescent="0.25">
      <c r="A30">
        <v>2173</v>
      </c>
      <c r="B30" t="s">
        <v>201</v>
      </c>
      <c r="C30" t="s">
        <v>64</v>
      </c>
      <c r="D30">
        <v>-2</v>
      </c>
      <c r="E30">
        <v>-2</v>
      </c>
      <c r="F30">
        <v>29</v>
      </c>
      <c r="G30" t="s">
        <v>8</v>
      </c>
      <c r="H30" t="s">
        <v>519</v>
      </c>
      <c r="I30">
        <v>5318</v>
      </c>
      <c r="J30">
        <v>624</v>
      </c>
    </row>
    <row r="31" spans="1:10" x14ac:dyDescent="0.25">
      <c r="A31">
        <v>2239</v>
      </c>
      <c r="B31" t="s">
        <v>190</v>
      </c>
      <c r="C31" t="s">
        <v>64</v>
      </c>
      <c r="D31">
        <v>0</v>
      </c>
      <c r="E31">
        <v>2</v>
      </c>
      <c r="F31">
        <v>13</v>
      </c>
      <c r="G31" t="s">
        <v>8</v>
      </c>
      <c r="H31" t="s">
        <v>518</v>
      </c>
      <c r="I31">
        <v>2155</v>
      </c>
      <c r="J31">
        <v>266</v>
      </c>
    </row>
    <row r="32" spans="1:10" x14ac:dyDescent="0.25">
      <c r="A32">
        <v>2252</v>
      </c>
      <c r="B32" t="s">
        <v>198</v>
      </c>
      <c r="C32" t="s">
        <v>64</v>
      </c>
      <c r="D32">
        <v>-2</v>
      </c>
      <c r="E32">
        <v>0</v>
      </c>
      <c r="F32">
        <v>27</v>
      </c>
      <c r="G32" t="s">
        <v>8</v>
      </c>
      <c r="H32" t="s">
        <v>519</v>
      </c>
      <c r="I32">
        <v>5318</v>
      </c>
      <c r="J32">
        <v>1378</v>
      </c>
    </row>
    <row r="33" spans="1:10" x14ac:dyDescent="0.25">
      <c r="A33">
        <v>2264</v>
      </c>
      <c r="B33" t="s">
        <v>208</v>
      </c>
      <c r="C33" t="s">
        <v>64</v>
      </c>
      <c r="D33">
        <v>-1</v>
      </c>
      <c r="E33">
        <v>-1</v>
      </c>
      <c r="F33">
        <v>17</v>
      </c>
      <c r="G33" t="s">
        <v>8</v>
      </c>
      <c r="H33" t="s">
        <v>519</v>
      </c>
      <c r="I33">
        <v>5318</v>
      </c>
      <c r="J33">
        <v>1862</v>
      </c>
    </row>
    <row r="34" spans="1:10" x14ac:dyDescent="0.25">
      <c r="A34">
        <v>2318</v>
      </c>
      <c r="B34" t="s">
        <v>212</v>
      </c>
      <c r="C34" t="s">
        <v>64</v>
      </c>
      <c r="D34">
        <v>-2</v>
      </c>
      <c r="E34">
        <v>-2</v>
      </c>
      <c r="F34">
        <v>13</v>
      </c>
      <c r="G34" t="s">
        <v>8</v>
      </c>
      <c r="H34" t="s">
        <v>518</v>
      </c>
      <c r="I34">
        <v>2155</v>
      </c>
      <c r="J34">
        <v>844</v>
      </c>
    </row>
    <row r="35" spans="1:10" x14ac:dyDescent="0.25">
      <c r="A35">
        <v>2461</v>
      </c>
      <c r="B35" t="s">
        <v>169</v>
      </c>
      <c r="C35" t="s">
        <v>64</v>
      </c>
      <c r="D35">
        <v>2</v>
      </c>
      <c r="E35">
        <v>3</v>
      </c>
      <c r="F35">
        <v>17</v>
      </c>
      <c r="G35" t="s">
        <v>8</v>
      </c>
      <c r="H35" t="s">
        <v>520</v>
      </c>
      <c r="I35">
        <v>3514</v>
      </c>
      <c r="J35">
        <v>191</v>
      </c>
    </row>
    <row r="36" spans="1:10" x14ac:dyDescent="0.25">
      <c r="A36">
        <v>2471</v>
      </c>
      <c r="B36" t="s">
        <v>187</v>
      </c>
      <c r="C36" t="s">
        <v>64</v>
      </c>
      <c r="D36">
        <v>-2</v>
      </c>
      <c r="E36">
        <v>0</v>
      </c>
      <c r="F36">
        <v>18</v>
      </c>
      <c r="G36" t="s">
        <v>8</v>
      </c>
      <c r="H36" t="s">
        <v>520</v>
      </c>
      <c r="I36">
        <v>3514</v>
      </c>
      <c r="J36">
        <v>476</v>
      </c>
    </row>
    <row r="37" spans="1:10" x14ac:dyDescent="0.25">
      <c r="A37">
        <v>2513</v>
      </c>
      <c r="B37" t="s">
        <v>172</v>
      </c>
      <c r="C37" t="s">
        <v>64</v>
      </c>
      <c r="D37">
        <v>-2</v>
      </c>
      <c r="E37">
        <v>-2</v>
      </c>
      <c r="F37">
        <v>13</v>
      </c>
      <c r="G37" t="s">
        <v>8</v>
      </c>
      <c r="H37" t="s">
        <v>520</v>
      </c>
      <c r="I37">
        <v>3514</v>
      </c>
      <c r="J37">
        <v>1615</v>
      </c>
    </row>
    <row r="38" spans="1:10" x14ac:dyDescent="0.25">
      <c r="A38">
        <v>2525</v>
      </c>
      <c r="B38" t="s">
        <v>167</v>
      </c>
      <c r="C38" t="s">
        <v>64</v>
      </c>
      <c r="D38">
        <v>2</v>
      </c>
      <c r="E38">
        <v>0</v>
      </c>
      <c r="F38">
        <v>9</v>
      </c>
      <c r="G38" t="s">
        <v>8</v>
      </c>
      <c r="H38" t="s">
        <v>520</v>
      </c>
      <c r="I38">
        <v>3514</v>
      </c>
      <c r="J38">
        <v>389</v>
      </c>
    </row>
    <row r="39" spans="1:10" x14ac:dyDescent="0.25">
      <c r="A39">
        <v>2562</v>
      </c>
      <c r="B39" t="s">
        <v>451</v>
      </c>
      <c r="C39" t="s">
        <v>64</v>
      </c>
      <c r="D39">
        <v>-2</v>
      </c>
      <c r="E39">
        <v>-2</v>
      </c>
      <c r="F39" t="s">
        <v>758</v>
      </c>
      <c r="G39" t="s">
        <v>758</v>
      </c>
      <c r="H39" t="s">
        <v>754</v>
      </c>
      <c r="I39">
        <v>0</v>
      </c>
      <c r="J39">
        <v>318</v>
      </c>
    </row>
    <row r="40" spans="1:10" x14ac:dyDescent="0.25">
      <c r="A40">
        <v>2586</v>
      </c>
      <c r="B40" t="s">
        <v>168</v>
      </c>
      <c r="C40" t="s">
        <v>64</v>
      </c>
      <c r="D40">
        <v>1</v>
      </c>
      <c r="E40">
        <v>-2</v>
      </c>
      <c r="F40">
        <v>3</v>
      </c>
      <c r="G40" t="s">
        <v>8</v>
      </c>
      <c r="H40" t="s">
        <v>520</v>
      </c>
      <c r="I40">
        <v>3514</v>
      </c>
      <c r="J40">
        <v>669</v>
      </c>
    </row>
    <row r="41" spans="1:10" x14ac:dyDescent="0.25">
      <c r="A41">
        <v>2689</v>
      </c>
      <c r="B41" t="s">
        <v>180</v>
      </c>
      <c r="C41" t="s">
        <v>64</v>
      </c>
      <c r="D41">
        <v>0</v>
      </c>
      <c r="E41">
        <v>2</v>
      </c>
      <c r="F41">
        <v>17</v>
      </c>
      <c r="G41" t="s">
        <v>8</v>
      </c>
      <c r="H41" t="s">
        <v>521</v>
      </c>
      <c r="I41">
        <v>3167</v>
      </c>
      <c r="J41">
        <v>329</v>
      </c>
    </row>
    <row r="42" spans="1:10" x14ac:dyDescent="0.25">
      <c r="A42">
        <v>3220</v>
      </c>
      <c r="B42" t="s">
        <v>171</v>
      </c>
      <c r="C42" t="s">
        <v>64</v>
      </c>
      <c r="D42">
        <v>-1</v>
      </c>
      <c r="E42">
        <v>-1</v>
      </c>
      <c r="F42">
        <v>16</v>
      </c>
      <c r="G42" t="s">
        <v>8</v>
      </c>
      <c r="H42" t="s">
        <v>521</v>
      </c>
      <c r="I42">
        <v>3167</v>
      </c>
      <c r="J42">
        <v>911</v>
      </c>
    </row>
    <row r="43" spans="1:10" x14ac:dyDescent="0.25">
      <c r="A43">
        <v>3232</v>
      </c>
      <c r="B43" t="s">
        <v>178</v>
      </c>
      <c r="C43" t="s">
        <v>64</v>
      </c>
      <c r="D43">
        <v>2</v>
      </c>
      <c r="E43">
        <v>3</v>
      </c>
      <c r="F43">
        <v>10</v>
      </c>
      <c r="G43" t="s">
        <v>8</v>
      </c>
      <c r="H43" t="s">
        <v>522</v>
      </c>
      <c r="I43">
        <v>2826</v>
      </c>
      <c r="J43">
        <v>206</v>
      </c>
    </row>
    <row r="44" spans="1:10" x14ac:dyDescent="0.25">
      <c r="A44">
        <v>3451</v>
      </c>
      <c r="B44" t="s">
        <v>72</v>
      </c>
      <c r="C44" t="s">
        <v>64</v>
      </c>
      <c r="D44">
        <v>2</v>
      </c>
      <c r="E44">
        <v>-1</v>
      </c>
      <c r="F44">
        <v>16</v>
      </c>
      <c r="G44" t="s">
        <v>8</v>
      </c>
      <c r="H44" t="s">
        <v>516</v>
      </c>
      <c r="I44">
        <v>1889</v>
      </c>
      <c r="J44">
        <v>316</v>
      </c>
    </row>
    <row r="45" spans="1:10" x14ac:dyDescent="0.25">
      <c r="A45">
        <v>3657</v>
      </c>
      <c r="B45" t="s">
        <v>445</v>
      </c>
      <c r="C45" t="s">
        <v>64</v>
      </c>
      <c r="D45">
        <v>-2</v>
      </c>
      <c r="E45">
        <v>-2</v>
      </c>
      <c r="F45" t="s">
        <v>758</v>
      </c>
      <c r="G45" t="s">
        <v>758</v>
      </c>
      <c r="H45" t="s">
        <v>523</v>
      </c>
      <c r="I45">
        <v>2116</v>
      </c>
      <c r="J45">
        <v>260</v>
      </c>
    </row>
    <row r="46" spans="1:10" x14ac:dyDescent="0.25">
      <c r="A46">
        <v>3682</v>
      </c>
      <c r="B46" t="s">
        <v>79</v>
      </c>
      <c r="C46" t="s">
        <v>64</v>
      </c>
      <c r="D46">
        <v>2</v>
      </c>
      <c r="E46">
        <v>3</v>
      </c>
      <c r="F46">
        <v>0</v>
      </c>
      <c r="G46" t="s">
        <v>8</v>
      </c>
      <c r="H46" t="s">
        <v>524</v>
      </c>
      <c r="I46">
        <v>2489</v>
      </c>
      <c r="J46">
        <v>827</v>
      </c>
    </row>
    <row r="47" spans="1:10" x14ac:dyDescent="0.25">
      <c r="A47">
        <v>3724</v>
      </c>
      <c r="B47" t="s">
        <v>103</v>
      </c>
      <c r="C47" t="s">
        <v>64</v>
      </c>
      <c r="D47">
        <v>2</v>
      </c>
      <c r="E47">
        <v>3</v>
      </c>
      <c r="F47">
        <v>10</v>
      </c>
      <c r="G47" t="s">
        <v>8</v>
      </c>
      <c r="H47" t="s">
        <v>525</v>
      </c>
      <c r="I47">
        <v>2808</v>
      </c>
      <c r="J47">
        <v>320</v>
      </c>
    </row>
    <row r="48" spans="1:10" x14ac:dyDescent="0.25">
      <c r="A48">
        <v>3839</v>
      </c>
      <c r="B48" t="s">
        <v>81</v>
      </c>
      <c r="C48" t="s">
        <v>64</v>
      </c>
      <c r="D48">
        <v>2</v>
      </c>
      <c r="E48">
        <v>3</v>
      </c>
      <c r="F48">
        <v>10</v>
      </c>
      <c r="G48" t="s">
        <v>8</v>
      </c>
      <c r="H48" t="s">
        <v>524</v>
      </c>
      <c r="I48">
        <v>2489</v>
      </c>
      <c r="J48">
        <v>217</v>
      </c>
    </row>
    <row r="49" spans="1:10" x14ac:dyDescent="0.25">
      <c r="A49">
        <v>4030</v>
      </c>
      <c r="B49" t="s">
        <v>83</v>
      </c>
      <c r="C49" t="s">
        <v>64</v>
      </c>
      <c r="D49">
        <v>2</v>
      </c>
      <c r="E49">
        <v>3</v>
      </c>
      <c r="F49">
        <v>12</v>
      </c>
      <c r="G49" t="s">
        <v>8</v>
      </c>
      <c r="H49" t="s">
        <v>526</v>
      </c>
      <c r="I49">
        <v>2908</v>
      </c>
      <c r="J49">
        <v>698</v>
      </c>
    </row>
    <row r="50" spans="1:10" x14ac:dyDescent="0.25">
      <c r="A50">
        <v>4297</v>
      </c>
      <c r="B50" t="s">
        <v>99</v>
      </c>
      <c r="C50" t="s">
        <v>64</v>
      </c>
      <c r="D50">
        <v>1</v>
      </c>
      <c r="E50">
        <v>-1</v>
      </c>
      <c r="F50">
        <v>24</v>
      </c>
      <c r="G50" t="s">
        <v>8</v>
      </c>
      <c r="H50" t="s">
        <v>525</v>
      </c>
      <c r="I50">
        <v>2808</v>
      </c>
      <c r="J50">
        <v>333</v>
      </c>
    </row>
    <row r="51" spans="1:10" x14ac:dyDescent="0.25">
      <c r="A51">
        <v>4327</v>
      </c>
      <c r="B51" t="s">
        <v>95</v>
      </c>
      <c r="C51" t="s">
        <v>64</v>
      </c>
      <c r="D51">
        <v>-1</v>
      </c>
      <c r="E51">
        <v>-1</v>
      </c>
      <c r="F51">
        <v>15</v>
      </c>
      <c r="G51" t="s">
        <v>8</v>
      </c>
      <c r="H51" t="s">
        <v>525</v>
      </c>
      <c r="I51">
        <v>2808</v>
      </c>
      <c r="J51">
        <v>197</v>
      </c>
    </row>
    <row r="52" spans="1:10" x14ac:dyDescent="0.25">
      <c r="A52">
        <v>4339</v>
      </c>
      <c r="B52" t="s">
        <v>93</v>
      </c>
      <c r="C52" t="s">
        <v>64</v>
      </c>
      <c r="D52">
        <v>1</v>
      </c>
      <c r="E52">
        <v>3</v>
      </c>
      <c r="F52">
        <v>17</v>
      </c>
      <c r="G52" t="s">
        <v>8</v>
      </c>
      <c r="H52" t="s">
        <v>527</v>
      </c>
      <c r="I52">
        <v>2634</v>
      </c>
      <c r="J52">
        <v>1281</v>
      </c>
    </row>
    <row r="53" spans="1:10" x14ac:dyDescent="0.25">
      <c r="A53">
        <v>4340</v>
      </c>
      <c r="B53" t="s">
        <v>447</v>
      </c>
      <c r="C53" t="s">
        <v>64</v>
      </c>
      <c r="D53">
        <v>-2</v>
      </c>
      <c r="E53">
        <v>-2</v>
      </c>
      <c r="F53" t="s">
        <v>758</v>
      </c>
      <c r="G53" t="s">
        <v>758</v>
      </c>
      <c r="H53" t="s">
        <v>754</v>
      </c>
      <c r="I53">
        <v>0</v>
      </c>
      <c r="J53">
        <v>449</v>
      </c>
    </row>
    <row r="54" spans="1:10" x14ac:dyDescent="0.25">
      <c r="A54">
        <v>4431</v>
      </c>
      <c r="B54" t="s">
        <v>98</v>
      </c>
      <c r="C54" t="s">
        <v>64</v>
      </c>
      <c r="D54">
        <v>-2</v>
      </c>
      <c r="E54">
        <v>-2</v>
      </c>
      <c r="F54">
        <v>13</v>
      </c>
      <c r="G54" t="s">
        <v>8</v>
      </c>
      <c r="H54" t="s">
        <v>527</v>
      </c>
      <c r="I54">
        <v>2634</v>
      </c>
      <c r="J54">
        <v>422</v>
      </c>
    </row>
    <row r="55" spans="1:10" x14ac:dyDescent="0.25">
      <c r="A55">
        <v>4479</v>
      </c>
      <c r="B55" t="s">
        <v>89</v>
      </c>
      <c r="C55" t="s">
        <v>64</v>
      </c>
      <c r="D55">
        <v>1</v>
      </c>
      <c r="E55">
        <v>3</v>
      </c>
      <c r="F55">
        <v>15</v>
      </c>
      <c r="G55" t="s">
        <v>8</v>
      </c>
      <c r="H55" t="s">
        <v>525</v>
      </c>
      <c r="I55">
        <v>2808</v>
      </c>
      <c r="J55">
        <v>1332</v>
      </c>
    </row>
    <row r="56" spans="1:10" x14ac:dyDescent="0.25">
      <c r="A56">
        <v>4480</v>
      </c>
      <c r="B56" t="s">
        <v>94</v>
      </c>
      <c r="C56" t="s">
        <v>64</v>
      </c>
      <c r="D56">
        <v>0</v>
      </c>
      <c r="E56">
        <v>3</v>
      </c>
      <c r="F56">
        <v>13</v>
      </c>
      <c r="G56" t="s">
        <v>8</v>
      </c>
      <c r="H56" t="s">
        <v>527</v>
      </c>
      <c r="I56">
        <v>2634</v>
      </c>
      <c r="J56">
        <v>332</v>
      </c>
    </row>
    <row r="57" spans="1:10" x14ac:dyDescent="0.25">
      <c r="A57">
        <v>4522</v>
      </c>
      <c r="B57" t="s">
        <v>101</v>
      </c>
      <c r="C57" t="s">
        <v>64</v>
      </c>
      <c r="D57">
        <v>-2</v>
      </c>
      <c r="E57">
        <v>-1</v>
      </c>
      <c r="F57">
        <v>15</v>
      </c>
      <c r="G57" t="s">
        <v>8</v>
      </c>
      <c r="H57" t="s">
        <v>527</v>
      </c>
      <c r="I57">
        <v>2634</v>
      </c>
      <c r="J57">
        <v>436</v>
      </c>
    </row>
    <row r="58" spans="1:10" x14ac:dyDescent="0.25">
      <c r="A58">
        <v>4777</v>
      </c>
      <c r="B58" t="s">
        <v>91</v>
      </c>
      <c r="C58" t="s">
        <v>64</v>
      </c>
      <c r="D58">
        <v>2</v>
      </c>
      <c r="E58">
        <v>3</v>
      </c>
      <c r="F58">
        <v>22</v>
      </c>
      <c r="G58" t="s">
        <v>8</v>
      </c>
      <c r="H58" t="s">
        <v>525</v>
      </c>
      <c r="I58">
        <v>2808</v>
      </c>
      <c r="J58">
        <v>513</v>
      </c>
    </row>
    <row r="59" spans="1:10" x14ac:dyDescent="0.25">
      <c r="A59">
        <v>4790</v>
      </c>
      <c r="B59" t="s">
        <v>450</v>
      </c>
      <c r="C59" t="s">
        <v>64</v>
      </c>
      <c r="D59">
        <v>-2</v>
      </c>
      <c r="E59">
        <v>-2</v>
      </c>
      <c r="F59" t="s">
        <v>758</v>
      </c>
      <c r="G59" t="s">
        <v>758</v>
      </c>
      <c r="H59" t="s">
        <v>754</v>
      </c>
      <c r="I59">
        <v>0</v>
      </c>
      <c r="J59">
        <v>595</v>
      </c>
    </row>
    <row r="60" spans="1:10" x14ac:dyDescent="0.25">
      <c r="A60">
        <v>5265</v>
      </c>
      <c r="B60" t="s">
        <v>320</v>
      </c>
      <c r="C60" t="s">
        <v>64</v>
      </c>
      <c r="D60">
        <v>-2</v>
      </c>
      <c r="E60">
        <v>-2</v>
      </c>
      <c r="F60">
        <v>20</v>
      </c>
      <c r="G60" t="s">
        <v>8</v>
      </c>
      <c r="H60" t="s">
        <v>528</v>
      </c>
      <c r="I60">
        <v>2043</v>
      </c>
      <c r="J60">
        <v>839</v>
      </c>
    </row>
    <row r="61" spans="1:10" x14ac:dyDescent="0.25">
      <c r="A61">
        <v>5356</v>
      </c>
      <c r="B61" t="s">
        <v>326</v>
      </c>
      <c r="C61" t="s">
        <v>64</v>
      </c>
      <c r="D61">
        <v>1</v>
      </c>
      <c r="E61">
        <v>3</v>
      </c>
      <c r="F61">
        <v>12</v>
      </c>
      <c r="G61" t="s">
        <v>8</v>
      </c>
      <c r="H61" t="s">
        <v>529</v>
      </c>
      <c r="I61">
        <v>3926</v>
      </c>
      <c r="J61">
        <v>570</v>
      </c>
    </row>
    <row r="62" spans="1:10" x14ac:dyDescent="0.25">
      <c r="A62">
        <v>5400</v>
      </c>
      <c r="B62" t="s">
        <v>313</v>
      </c>
      <c r="C62" t="s">
        <v>64</v>
      </c>
      <c r="D62">
        <v>-2</v>
      </c>
      <c r="E62">
        <v>-2</v>
      </c>
      <c r="F62">
        <v>14</v>
      </c>
      <c r="G62" t="s">
        <v>8</v>
      </c>
      <c r="H62" t="s">
        <v>530</v>
      </c>
      <c r="I62">
        <v>1372</v>
      </c>
      <c r="J62">
        <v>299</v>
      </c>
    </row>
    <row r="63" spans="1:10" x14ac:dyDescent="0.25">
      <c r="A63">
        <v>5745</v>
      </c>
      <c r="B63" t="s">
        <v>37</v>
      </c>
      <c r="C63" t="s">
        <v>34</v>
      </c>
      <c r="D63">
        <v>-2</v>
      </c>
      <c r="E63">
        <v>-2</v>
      </c>
      <c r="F63">
        <v>22</v>
      </c>
      <c r="G63" t="s">
        <v>8</v>
      </c>
      <c r="H63" t="s">
        <v>531</v>
      </c>
      <c r="I63">
        <v>658</v>
      </c>
      <c r="J63">
        <v>341</v>
      </c>
    </row>
    <row r="64" spans="1:10" x14ac:dyDescent="0.25">
      <c r="A64">
        <v>6048</v>
      </c>
      <c r="B64" t="s">
        <v>434</v>
      </c>
      <c r="C64" t="s">
        <v>433</v>
      </c>
      <c r="D64">
        <v>-2</v>
      </c>
      <c r="E64">
        <v>-2</v>
      </c>
      <c r="F64" t="s">
        <v>758</v>
      </c>
      <c r="G64" t="s">
        <v>758</v>
      </c>
      <c r="H64" t="s">
        <v>754</v>
      </c>
      <c r="I64">
        <v>0</v>
      </c>
      <c r="J64">
        <v>609</v>
      </c>
    </row>
    <row r="65" spans="1:10" x14ac:dyDescent="0.25">
      <c r="A65">
        <v>6385</v>
      </c>
      <c r="B65" t="s">
        <v>141</v>
      </c>
      <c r="C65" t="s">
        <v>136</v>
      </c>
      <c r="D65">
        <v>0</v>
      </c>
      <c r="E65">
        <v>1</v>
      </c>
      <c r="F65">
        <v>7</v>
      </c>
      <c r="G65" t="s">
        <v>8</v>
      </c>
      <c r="H65" t="s">
        <v>532</v>
      </c>
      <c r="I65">
        <v>2551</v>
      </c>
      <c r="J65">
        <v>422</v>
      </c>
    </row>
    <row r="66" spans="1:10" x14ac:dyDescent="0.25">
      <c r="A66">
        <v>6403</v>
      </c>
      <c r="B66" t="s">
        <v>138</v>
      </c>
      <c r="C66" t="s">
        <v>136</v>
      </c>
      <c r="D66">
        <v>1</v>
      </c>
      <c r="E66">
        <v>3</v>
      </c>
      <c r="F66">
        <v>18</v>
      </c>
      <c r="G66" t="s">
        <v>8</v>
      </c>
      <c r="H66" t="s">
        <v>532</v>
      </c>
      <c r="I66">
        <v>2551</v>
      </c>
      <c r="J66">
        <v>633</v>
      </c>
    </row>
    <row r="67" spans="1:10" x14ac:dyDescent="0.25">
      <c r="A67">
        <v>6415</v>
      </c>
      <c r="B67" t="s">
        <v>140</v>
      </c>
      <c r="C67" t="s">
        <v>136</v>
      </c>
      <c r="D67">
        <v>-2</v>
      </c>
      <c r="E67">
        <v>-2</v>
      </c>
      <c r="F67">
        <v>18</v>
      </c>
      <c r="G67" t="s">
        <v>8</v>
      </c>
      <c r="H67" t="s">
        <v>532</v>
      </c>
      <c r="I67">
        <v>2551</v>
      </c>
      <c r="J67">
        <v>471</v>
      </c>
    </row>
    <row r="68" spans="1:10" x14ac:dyDescent="0.25">
      <c r="A68">
        <v>6543</v>
      </c>
      <c r="B68" t="s">
        <v>150</v>
      </c>
      <c r="C68" t="s">
        <v>147</v>
      </c>
      <c r="D68">
        <v>-1</v>
      </c>
      <c r="E68">
        <v>-1</v>
      </c>
      <c r="F68">
        <v>22</v>
      </c>
      <c r="G68" t="s">
        <v>8</v>
      </c>
      <c r="H68" t="s">
        <v>533</v>
      </c>
      <c r="I68">
        <v>1351</v>
      </c>
      <c r="J68">
        <v>313</v>
      </c>
    </row>
    <row r="69" spans="1:10" x14ac:dyDescent="0.25">
      <c r="A69">
        <v>6555</v>
      </c>
      <c r="B69" t="s">
        <v>152</v>
      </c>
      <c r="C69" t="s">
        <v>147</v>
      </c>
      <c r="D69">
        <v>-2</v>
      </c>
      <c r="E69">
        <v>-2</v>
      </c>
      <c r="F69">
        <v>13</v>
      </c>
      <c r="G69" t="s">
        <v>8</v>
      </c>
      <c r="H69" t="s">
        <v>533</v>
      </c>
      <c r="I69">
        <v>1351</v>
      </c>
      <c r="J69">
        <v>445</v>
      </c>
    </row>
    <row r="70" spans="1:10" x14ac:dyDescent="0.25">
      <c r="A70">
        <v>6567</v>
      </c>
      <c r="B70" t="s">
        <v>149</v>
      </c>
      <c r="C70" t="s">
        <v>147</v>
      </c>
      <c r="D70">
        <v>-2</v>
      </c>
      <c r="E70">
        <v>0</v>
      </c>
      <c r="F70">
        <v>8</v>
      </c>
      <c r="G70" t="s">
        <v>8</v>
      </c>
      <c r="H70" t="s">
        <v>533</v>
      </c>
      <c r="I70">
        <v>1351</v>
      </c>
      <c r="J70">
        <v>310</v>
      </c>
    </row>
    <row r="71" spans="1:10" x14ac:dyDescent="0.25">
      <c r="A71">
        <v>6920</v>
      </c>
      <c r="B71" t="s">
        <v>234</v>
      </c>
      <c r="C71" t="s">
        <v>233</v>
      </c>
      <c r="D71">
        <v>2</v>
      </c>
      <c r="E71">
        <v>3</v>
      </c>
      <c r="F71">
        <v>30</v>
      </c>
      <c r="G71" t="s">
        <v>8</v>
      </c>
      <c r="H71" t="s">
        <v>534</v>
      </c>
      <c r="I71">
        <v>3071</v>
      </c>
      <c r="J71">
        <v>730</v>
      </c>
    </row>
    <row r="72" spans="1:10" x14ac:dyDescent="0.25">
      <c r="A72">
        <v>7006</v>
      </c>
      <c r="B72" t="s">
        <v>130</v>
      </c>
      <c r="C72" t="s">
        <v>129</v>
      </c>
      <c r="D72">
        <v>2</v>
      </c>
      <c r="E72">
        <v>3</v>
      </c>
      <c r="F72">
        <v>0</v>
      </c>
      <c r="G72" t="s">
        <v>8</v>
      </c>
      <c r="H72" t="s">
        <v>535</v>
      </c>
      <c r="I72">
        <v>1741</v>
      </c>
      <c r="J72">
        <v>537</v>
      </c>
    </row>
    <row r="73" spans="1:10" x14ac:dyDescent="0.25">
      <c r="A73">
        <v>7195</v>
      </c>
      <c r="B73" t="s">
        <v>329</v>
      </c>
      <c r="C73" t="s">
        <v>328</v>
      </c>
      <c r="D73">
        <v>-2</v>
      </c>
      <c r="E73">
        <v>-2</v>
      </c>
      <c r="F73">
        <v>17</v>
      </c>
      <c r="G73" t="s">
        <v>8</v>
      </c>
      <c r="H73" t="s">
        <v>536</v>
      </c>
      <c r="I73">
        <v>1944</v>
      </c>
      <c r="J73">
        <v>635</v>
      </c>
    </row>
    <row r="74" spans="1:10" x14ac:dyDescent="0.25">
      <c r="A74">
        <v>7213</v>
      </c>
      <c r="B74" t="s">
        <v>330</v>
      </c>
      <c r="C74" t="s">
        <v>328</v>
      </c>
      <c r="D74">
        <v>1</v>
      </c>
      <c r="E74">
        <v>-2</v>
      </c>
      <c r="F74">
        <v>17</v>
      </c>
      <c r="G74" t="s">
        <v>8</v>
      </c>
      <c r="H74" t="s">
        <v>536</v>
      </c>
      <c r="I74">
        <v>1944</v>
      </c>
      <c r="J74">
        <v>340</v>
      </c>
    </row>
    <row r="75" spans="1:10" x14ac:dyDescent="0.25">
      <c r="A75">
        <v>7237</v>
      </c>
      <c r="B75" t="s">
        <v>332</v>
      </c>
      <c r="C75" t="s">
        <v>328</v>
      </c>
      <c r="D75">
        <v>2</v>
      </c>
      <c r="E75">
        <v>0</v>
      </c>
      <c r="F75">
        <v>18</v>
      </c>
      <c r="G75" t="s">
        <v>8</v>
      </c>
      <c r="H75" t="s">
        <v>536</v>
      </c>
      <c r="I75">
        <v>1944</v>
      </c>
      <c r="J75">
        <v>448</v>
      </c>
    </row>
    <row r="76" spans="1:10" x14ac:dyDescent="0.25">
      <c r="A76">
        <v>7262</v>
      </c>
      <c r="B76" t="s">
        <v>331</v>
      </c>
      <c r="C76" t="s">
        <v>328</v>
      </c>
      <c r="D76">
        <v>0</v>
      </c>
      <c r="E76">
        <v>0</v>
      </c>
      <c r="F76">
        <v>14</v>
      </c>
      <c r="G76" t="s">
        <v>8</v>
      </c>
      <c r="H76" t="s">
        <v>536</v>
      </c>
      <c r="I76">
        <v>1944</v>
      </c>
      <c r="J76">
        <v>100</v>
      </c>
    </row>
    <row r="77" spans="1:10" x14ac:dyDescent="0.25">
      <c r="A77">
        <v>7298</v>
      </c>
      <c r="B77" t="s">
        <v>134</v>
      </c>
      <c r="C77" t="s">
        <v>129</v>
      </c>
      <c r="D77">
        <v>-2</v>
      </c>
      <c r="E77">
        <v>-2</v>
      </c>
      <c r="F77">
        <v>17</v>
      </c>
      <c r="G77" t="s">
        <v>8</v>
      </c>
      <c r="H77" t="s">
        <v>535</v>
      </c>
      <c r="I77">
        <v>1741</v>
      </c>
      <c r="J77">
        <v>662</v>
      </c>
    </row>
    <row r="78" spans="1:10" x14ac:dyDescent="0.25">
      <c r="A78">
        <v>7316</v>
      </c>
      <c r="B78" t="s">
        <v>132</v>
      </c>
      <c r="C78" t="s">
        <v>129</v>
      </c>
      <c r="D78">
        <v>-1</v>
      </c>
      <c r="E78">
        <v>-1</v>
      </c>
      <c r="F78">
        <v>22</v>
      </c>
      <c r="G78" t="s">
        <v>8</v>
      </c>
      <c r="H78" t="s">
        <v>535</v>
      </c>
      <c r="I78">
        <v>1741</v>
      </c>
      <c r="J78">
        <v>226</v>
      </c>
    </row>
    <row r="79" spans="1:10" x14ac:dyDescent="0.25">
      <c r="A79">
        <v>7638</v>
      </c>
      <c r="B79" t="s">
        <v>232</v>
      </c>
      <c r="C79" t="s">
        <v>227</v>
      </c>
      <c r="D79">
        <v>-2</v>
      </c>
      <c r="E79">
        <v>-2</v>
      </c>
      <c r="F79">
        <v>14</v>
      </c>
      <c r="G79" t="s">
        <v>8</v>
      </c>
      <c r="H79" t="s">
        <v>537</v>
      </c>
      <c r="I79">
        <v>1392</v>
      </c>
      <c r="J79">
        <v>310</v>
      </c>
    </row>
    <row r="80" spans="1:10" x14ac:dyDescent="0.25">
      <c r="A80">
        <v>7882</v>
      </c>
      <c r="B80" t="s">
        <v>231</v>
      </c>
      <c r="C80" t="s">
        <v>227</v>
      </c>
      <c r="D80">
        <v>0</v>
      </c>
      <c r="E80">
        <v>-1</v>
      </c>
      <c r="F80">
        <v>9</v>
      </c>
      <c r="G80" t="s">
        <v>8</v>
      </c>
      <c r="H80" t="s">
        <v>537</v>
      </c>
      <c r="I80">
        <v>1392</v>
      </c>
      <c r="J80">
        <v>152</v>
      </c>
    </row>
    <row r="81" spans="1:10" x14ac:dyDescent="0.25">
      <c r="A81">
        <v>7948</v>
      </c>
      <c r="B81" t="s">
        <v>230</v>
      </c>
      <c r="C81" t="s">
        <v>227</v>
      </c>
      <c r="D81">
        <v>2</v>
      </c>
      <c r="E81">
        <v>3</v>
      </c>
      <c r="F81">
        <v>25</v>
      </c>
      <c r="G81" t="s">
        <v>8</v>
      </c>
      <c r="H81" t="s">
        <v>537</v>
      </c>
      <c r="I81">
        <v>1392</v>
      </c>
      <c r="J81">
        <v>482</v>
      </c>
    </row>
    <row r="82" spans="1:10" x14ac:dyDescent="0.25">
      <c r="A82">
        <v>7961</v>
      </c>
      <c r="B82" t="s">
        <v>229</v>
      </c>
      <c r="C82" t="s">
        <v>227</v>
      </c>
      <c r="D82">
        <v>2</v>
      </c>
      <c r="E82">
        <v>3</v>
      </c>
      <c r="F82">
        <v>14</v>
      </c>
      <c r="G82" t="s">
        <v>8</v>
      </c>
      <c r="H82" t="s">
        <v>537</v>
      </c>
      <c r="I82">
        <v>1392</v>
      </c>
      <c r="J82">
        <v>225</v>
      </c>
    </row>
    <row r="83" spans="1:10" x14ac:dyDescent="0.25">
      <c r="A83">
        <v>8576</v>
      </c>
      <c r="B83" t="s">
        <v>438</v>
      </c>
      <c r="C83" t="s">
        <v>436</v>
      </c>
      <c r="D83">
        <v>-2</v>
      </c>
      <c r="E83">
        <v>-2</v>
      </c>
      <c r="F83" t="s">
        <v>758</v>
      </c>
      <c r="G83" t="s">
        <v>758</v>
      </c>
      <c r="H83" t="s">
        <v>754</v>
      </c>
      <c r="I83">
        <v>0</v>
      </c>
      <c r="J83">
        <v>105</v>
      </c>
    </row>
    <row r="84" spans="1:10" x14ac:dyDescent="0.25">
      <c r="A84">
        <v>8679</v>
      </c>
      <c r="B84" t="s">
        <v>437</v>
      </c>
      <c r="C84" t="s">
        <v>436</v>
      </c>
      <c r="D84">
        <v>2</v>
      </c>
      <c r="E84">
        <v>2</v>
      </c>
      <c r="F84" t="s">
        <v>758</v>
      </c>
      <c r="G84" t="s">
        <v>758</v>
      </c>
      <c r="H84" t="s">
        <v>754</v>
      </c>
      <c r="I84">
        <v>0</v>
      </c>
      <c r="J84">
        <v>343</v>
      </c>
    </row>
    <row r="85" spans="1:10" x14ac:dyDescent="0.25">
      <c r="A85">
        <v>8874</v>
      </c>
      <c r="B85" t="s">
        <v>440</v>
      </c>
      <c r="C85" t="s">
        <v>439</v>
      </c>
      <c r="D85">
        <v>-2</v>
      </c>
      <c r="E85">
        <v>-2</v>
      </c>
      <c r="F85" t="s">
        <v>758</v>
      </c>
      <c r="G85" t="s">
        <v>758</v>
      </c>
      <c r="H85" t="s">
        <v>754</v>
      </c>
      <c r="I85">
        <v>0</v>
      </c>
      <c r="J85">
        <v>219</v>
      </c>
    </row>
    <row r="86" spans="1:10" x14ac:dyDescent="0.25">
      <c r="A86">
        <v>9337</v>
      </c>
      <c r="B86" t="s">
        <v>441</v>
      </c>
      <c r="C86" t="s">
        <v>439</v>
      </c>
      <c r="D86">
        <v>-2</v>
      </c>
      <c r="E86">
        <v>-2</v>
      </c>
      <c r="F86" t="s">
        <v>758</v>
      </c>
      <c r="G86" t="s">
        <v>758</v>
      </c>
      <c r="H86" t="s">
        <v>754</v>
      </c>
      <c r="I86">
        <v>0</v>
      </c>
      <c r="J86">
        <v>412</v>
      </c>
    </row>
    <row r="87" spans="1:10" x14ac:dyDescent="0.25">
      <c r="A87">
        <v>9350</v>
      </c>
      <c r="B87" t="s">
        <v>443</v>
      </c>
      <c r="C87" t="s">
        <v>442</v>
      </c>
      <c r="D87">
        <v>-2</v>
      </c>
      <c r="E87">
        <v>-2</v>
      </c>
      <c r="F87" t="s">
        <v>758</v>
      </c>
      <c r="G87" t="s">
        <v>758</v>
      </c>
      <c r="H87" t="s">
        <v>754</v>
      </c>
      <c r="I87">
        <v>0</v>
      </c>
      <c r="J87">
        <v>194</v>
      </c>
    </row>
    <row r="88" spans="1:10" x14ac:dyDescent="0.25">
      <c r="A88">
        <v>9659</v>
      </c>
      <c r="B88" t="s">
        <v>47</v>
      </c>
      <c r="C88" t="s">
        <v>45</v>
      </c>
      <c r="D88">
        <v>-1</v>
      </c>
      <c r="E88">
        <v>-1</v>
      </c>
      <c r="F88">
        <v>18</v>
      </c>
      <c r="G88" t="s">
        <v>8</v>
      </c>
      <c r="H88" t="s">
        <v>538</v>
      </c>
      <c r="I88">
        <v>3407</v>
      </c>
      <c r="J88">
        <v>454</v>
      </c>
    </row>
    <row r="89" spans="1:10" x14ac:dyDescent="0.25">
      <c r="A89">
        <v>9751</v>
      </c>
      <c r="B89" t="s">
        <v>50</v>
      </c>
      <c r="C89" t="s">
        <v>45</v>
      </c>
      <c r="D89">
        <v>-2</v>
      </c>
      <c r="E89">
        <v>2</v>
      </c>
      <c r="F89">
        <v>25</v>
      </c>
      <c r="G89" t="s">
        <v>8</v>
      </c>
      <c r="H89" t="s">
        <v>538</v>
      </c>
      <c r="I89">
        <v>3407</v>
      </c>
      <c r="J89">
        <v>1630</v>
      </c>
    </row>
    <row r="90" spans="1:10" x14ac:dyDescent="0.25">
      <c r="A90">
        <v>9763</v>
      </c>
      <c r="B90" t="s">
        <v>46</v>
      </c>
      <c r="C90" t="s">
        <v>45</v>
      </c>
      <c r="D90">
        <v>-2</v>
      </c>
      <c r="E90">
        <v>-2</v>
      </c>
      <c r="F90">
        <v>20</v>
      </c>
      <c r="G90" t="s">
        <v>8</v>
      </c>
      <c r="H90" t="s">
        <v>538</v>
      </c>
      <c r="I90">
        <v>3407</v>
      </c>
      <c r="J90">
        <v>581</v>
      </c>
    </row>
    <row r="91" spans="1:10" x14ac:dyDescent="0.25">
      <c r="A91">
        <v>10194</v>
      </c>
      <c r="B91" t="s">
        <v>335</v>
      </c>
      <c r="C91" t="s">
        <v>334</v>
      </c>
      <c r="D91">
        <v>-2</v>
      </c>
      <c r="E91">
        <v>0</v>
      </c>
      <c r="F91">
        <v>15</v>
      </c>
      <c r="G91" t="s">
        <v>8</v>
      </c>
      <c r="H91" t="s">
        <v>539</v>
      </c>
      <c r="I91">
        <v>1810</v>
      </c>
      <c r="J91">
        <v>391</v>
      </c>
    </row>
    <row r="92" spans="1:10" x14ac:dyDescent="0.25">
      <c r="A92">
        <v>10259</v>
      </c>
      <c r="B92" t="s">
        <v>336</v>
      </c>
      <c r="C92" t="s">
        <v>334</v>
      </c>
      <c r="D92">
        <v>-1</v>
      </c>
      <c r="E92">
        <v>-2</v>
      </c>
      <c r="F92">
        <v>17</v>
      </c>
      <c r="G92" t="s">
        <v>8</v>
      </c>
      <c r="H92" t="s">
        <v>539</v>
      </c>
      <c r="I92">
        <v>1810</v>
      </c>
      <c r="J92">
        <v>473</v>
      </c>
    </row>
    <row r="93" spans="1:10" x14ac:dyDescent="0.25">
      <c r="A93">
        <v>10352</v>
      </c>
      <c r="B93" t="s">
        <v>339</v>
      </c>
      <c r="C93" t="s">
        <v>334</v>
      </c>
      <c r="D93">
        <v>-1</v>
      </c>
      <c r="E93">
        <v>-1</v>
      </c>
      <c r="F93">
        <v>7</v>
      </c>
      <c r="G93" t="s">
        <v>8</v>
      </c>
      <c r="H93" t="s">
        <v>539</v>
      </c>
      <c r="I93">
        <v>1810</v>
      </c>
      <c r="J93">
        <v>389</v>
      </c>
    </row>
    <row r="94" spans="1:10" x14ac:dyDescent="0.25">
      <c r="A94">
        <v>10558</v>
      </c>
      <c r="B94" t="s">
        <v>54</v>
      </c>
      <c r="C94" t="s">
        <v>51</v>
      </c>
      <c r="D94">
        <v>-2</v>
      </c>
      <c r="E94">
        <v>-2</v>
      </c>
      <c r="F94">
        <v>20</v>
      </c>
      <c r="G94" t="s">
        <v>8</v>
      </c>
      <c r="H94" t="s">
        <v>540</v>
      </c>
      <c r="I94">
        <v>2632</v>
      </c>
      <c r="J94">
        <v>275</v>
      </c>
    </row>
    <row r="95" spans="1:10" x14ac:dyDescent="0.25">
      <c r="A95">
        <v>10561</v>
      </c>
      <c r="B95" t="s">
        <v>56</v>
      </c>
      <c r="C95" t="s">
        <v>51</v>
      </c>
      <c r="D95">
        <v>-2</v>
      </c>
      <c r="E95">
        <v>-2</v>
      </c>
      <c r="F95">
        <v>24</v>
      </c>
      <c r="G95" t="s">
        <v>8</v>
      </c>
      <c r="H95" t="s">
        <v>540</v>
      </c>
      <c r="I95">
        <v>2632</v>
      </c>
      <c r="J95">
        <v>886</v>
      </c>
    </row>
    <row r="96" spans="1:10" x14ac:dyDescent="0.25">
      <c r="A96">
        <v>10595</v>
      </c>
      <c r="B96" t="s">
        <v>52</v>
      </c>
      <c r="C96" t="s">
        <v>51</v>
      </c>
      <c r="D96">
        <v>1</v>
      </c>
      <c r="E96">
        <v>-2</v>
      </c>
      <c r="F96">
        <v>26</v>
      </c>
      <c r="G96" t="s">
        <v>8</v>
      </c>
      <c r="H96" t="s">
        <v>540</v>
      </c>
      <c r="I96">
        <v>2632</v>
      </c>
      <c r="J96">
        <v>778</v>
      </c>
    </row>
    <row r="97" spans="1:10" x14ac:dyDescent="0.25">
      <c r="A97">
        <v>11435</v>
      </c>
      <c r="B97" t="s">
        <v>429</v>
      </c>
      <c r="C97" t="s">
        <v>428</v>
      </c>
      <c r="D97">
        <v>-2</v>
      </c>
      <c r="E97">
        <v>-2</v>
      </c>
      <c r="F97" t="s">
        <v>758</v>
      </c>
      <c r="G97" t="s">
        <v>758</v>
      </c>
      <c r="H97" t="s">
        <v>754</v>
      </c>
      <c r="I97">
        <v>0</v>
      </c>
      <c r="J97">
        <v>341</v>
      </c>
    </row>
    <row r="98" spans="1:10" x14ac:dyDescent="0.25">
      <c r="A98">
        <v>11757</v>
      </c>
      <c r="B98" t="s">
        <v>287</v>
      </c>
      <c r="C98" t="s">
        <v>284</v>
      </c>
      <c r="D98">
        <v>-2</v>
      </c>
      <c r="E98">
        <v>-2</v>
      </c>
      <c r="F98">
        <v>9</v>
      </c>
      <c r="G98" t="s">
        <v>8</v>
      </c>
      <c r="H98" t="s">
        <v>541</v>
      </c>
      <c r="I98">
        <v>3194</v>
      </c>
      <c r="J98">
        <v>400</v>
      </c>
    </row>
    <row r="99" spans="1:10" x14ac:dyDescent="0.25">
      <c r="A99">
        <v>12038</v>
      </c>
      <c r="B99" t="s">
        <v>299</v>
      </c>
      <c r="C99" t="s">
        <v>297</v>
      </c>
      <c r="D99">
        <v>-2</v>
      </c>
      <c r="E99">
        <v>1</v>
      </c>
      <c r="F99">
        <v>17</v>
      </c>
      <c r="G99" t="s">
        <v>8</v>
      </c>
      <c r="H99" t="s">
        <v>542</v>
      </c>
      <c r="I99">
        <v>2511</v>
      </c>
      <c r="J99">
        <v>473</v>
      </c>
    </row>
    <row r="100" spans="1:10" x14ac:dyDescent="0.25">
      <c r="A100">
        <v>12142</v>
      </c>
      <c r="B100" t="s">
        <v>431</v>
      </c>
      <c r="C100" t="s">
        <v>296</v>
      </c>
      <c r="D100">
        <v>-2</v>
      </c>
      <c r="E100">
        <v>-2</v>
      </c>
      <c r="F100" t="s">
        <v>758</v>
      </c>
      <c r="G100" t="s">
        <v>758</v>
      </c>
      <c r="H100" t="s">
        <v>754</v>
      </c>
      <c r="I100">
        <v>0</v>
      </c>
      <c r="J100">
        <v>449</v>
      </c>
    </row>
    <row r="101" spans="1:10" x14ac:dyDescent="0.25">
      <c r="A101">
        <v>12661</v>
      </c>
      <c r="B101" t="s">
        <v>112</v>
      </c>
      <c r="C101" t="s">
        <v>109</v>
      </c>
      <c r="D101">
        <v>2</v>
      </c>
      <c r="E101">
        <v>3</v>
      </c>
      <c r="F101">
        <v>16</v>
      </c>
      <c r="G101" t="s">
        <v>8</v>
      </c>
      <c r="H101" t="s">
        <v>543</v>
      </c>
      <c r="I101">
        <v>1787</v>
      </c>
      <c r="J101">
        <v>671</v>
      </c>
    </row>
    <row r="102" spans="1:10" x14ac:dyDescent="0.25">
      <c r="A102">
        <v>12920</v>
      </c>
      <c r="B102" t="s">
        <v>111</v>
      </c>
      <c r="C102" t="s">
        <v>109</v>
      </c>
      <c r="D102">
        <v>2</v>
      </c>
      <c r="E102">
        <v>3</v>
      </c>
      <c r="F102">
        <v>24</v>
      </c>
      <c r="G102" t="s">
        <v>8</v>
      </c>
      <c r="H102" t="s">
        <v>543</v>
      </c>
      <c r="I102">
        <v>1787</v>
      </c>
      <c r="J102">
        <v>500</v>
      </c>
    </row>
    <row r="103" spans="1:10" x14ac:dyDescent="0.25">
      <c r="A103">
        <v>12944</v>
      </c>
      <c r="B103" t="s">
        <v>115</v>
      </c>
      <c r="C103" t="s">
        <v>113</v>
      </c>
      <c r="D103">
        <v>2</v>
      </c>
      <c r="E103">
        <v>3</v>
      </c>
      <c r="F103">
        <v>30</v>
      </c>
      <c r="G103" t="s">
        <v>8</v>
      </c>
      <c r="H103" t="s">
        <v>544</v>
      </c>
      <c r="I103">
        <v>1560</v>
      </c>
      <c r="J103">
        <v>488</v>
      </c>
    </row>
    <row r="104" spans="1:10" x14ac:dyDescent="0.25">
      <c r="A104">
        <v>13109</v>
      </c>
      <c r="B104" t="s">
        <v>114</v>
      </c>
      <c r="C104" t="s">
        <v>113</v>
      </c>
      <c r="D104">
        <v>2</v>
      </c>
      <c r="E104">
        <v>3</v>
      </c>
      <c r="F104">
        <v>17</v>
      </c>
      <c r="G104" t="s">
        <v>8</v>
      </c>
      <c r="H104" t="s">
        <v>544</v>
      </c>
      <c r="I104">
        <v>1560</v>
      </c>
      <c r="J104">
        <v>422</v>
      </c>
    </row>
    <row r="105" spans="1:10" x14ac:dyDescent="0.25">
      <c r="A105">
        <v>13195</v>
      </c>
      <c r="B105" t="s">
        <v>257</v>
      </c>
      <c r="C105" t="s">
        <v>255</v>
      </c>
      <c r="D105">
        <v>-1</v>
      </c>
      <c r="E105">
        <v>-1</v>
      </c>
      <c r="F105">
        <v>24</v>
      </c>
      <c r="G105" t="s">
        <v>8</v>
      </c>
      <c r="H105" t="s">
        <v>545</v>
      </c>
      <c r="I105">
        <v>1555</v>
      </c>
      <c r="J105">
        <v>384</v>
      </c>
    </row>
    <row r="106" spans="1:10" x14ac:dyDescent="0.25">
      <c r="A106">
        <v>13390</v>
      </c>
      <c r="B106" t="s">
        <v>256</v>
      </c>
      <c r="C106" t="s">
        <v>255</v>
      </c>
      <c r="D106">
        <v>-1</v>
      </c>
      <c r="E106">
        <v>-1</v>
      </c>
      <c r="F106">
        <v>18</v>
      </c>
      <c r="G106" t="s">
        <v>8</v>
      </c>
      <c r="H106" t="s">
        <v>545</v>
      </c>
      <c r="I106">
        <v>1555</v>
      </c>
      <c r="J106">
        <v>629</v>
      </c>
    </row>
    <row r="107" spans="1:10" x14ac:dyDescent="0.25">
      <c r="A107">
        <v>13560</v>
      </c>
      <c r="B107" t="s">
        <v>491</v>
      </c>
      <c r="C107" t="s">
        <v>490</v>
      </c>
      <c r="D107">
        <v>-2</v>
      </c>
      <c r="E107">
        <v>-2</v>
      </c>
      <c r="F107" t="s">
        <v>758</v>
      </c>
      <c r="G107" t="s">
        <v>758</v>
      </c>
      <c r="H107" t="s">
        <v>546</v>
      </c>
      <c r="I107">
        <v>2149</v>
      </c>
      <c r="J107">
        <v>408</v>
      </c>
    </row>
    <row r="108" spans="1:10" x14ac:dyDescent="0.25">
      <c r="A108">
        <v>13687</v>
      </c>
      <c r="B108" t="s">
        <v>143</v>
      </c>
      <c r="C108" t="s">
        <v>135</v>
      </c>
      <c r="D108">
        <v>2</v>
      </c>
      <c r="E108">
        <v>3</v>
      </c>
      <c r="F108">
        <v>9</v>
      </c>
      <c r="G108" t="s">
        <v>8</v>
      </c>
      <c r="H108" t="s">
        <v>547</v>
      </c>
      <c r="I108">
        <v>1431</v>
      </c>
      <c r="J108">
        <v>222</v>
      </c>
    </row>
    <row r="109" spans="1:10" x14ac:dyDescent="0.25">
      <c r="A109">
        <v>13705</v>
      </c>
      <c r="B109" t="s">
        <v>144</v>
      </c>
      <c r="C109" t="s">
        <v>135</v>
      </c>
      <c r="D109">
        <v>-2</v>
      </c>
      <c r="E109">
        <v>-2</v>
      </c>
      <c r="F109">
        <v>32</v>
      </c>
      <c r="G109" t="s">
        <v>8</v>
      </c>
      <c r="H109" t="s">
        <v>547</v>
      </c>
      <c r="I109">
        <v>1431</v>
      </c>
      <c r="J109">
        <v>353</v>
      </c>
    </row>
    <row r="110" spans="1:10" x14ac:dyDescent="0.25">
      <c r="A110">
        <v>13821</v>
      </c>
      <c r="B110" t="s">
        <v>145</v>
      </c>
      <c r="C110" t="s">
        <v>135</v>
      </c>
      <c r="D110">
        <v>2</v>
      </c>
      <c r="E110">
        <v>1</v>
      </c>
      <c r="F110">
        <v>17</v>
      </c>
      <c r="G110" t="s">
        <v>8</v>
      </c>
      <c r="H110" t="s">
        <v>547</v>
      </c>
      <c r="I110">
        <v>1431</v>
      </c>
      <c r="J110">
        <v>322</v>
      </c>
    </row>
    <row r="111" spans="1:10" x14ac:dyDescent="0.25">
      <c r="A111">
        <v>14023</v>
      </c>
      <c r="B111" t="s">
        <v>348</v>
      </c>
      <c r="C111" t="s">
        <v>340</v>
      </c>
      <c r="D111">
        <v>-2</v>
      </c>
      <c r="E111">
        <v>-2</v>
      </c>
      <c r="F111">
        <v>17</v>
      </c>
      <c r="G111" t="s">
        <v>8</v>
      </c>
      <c r="H111" t="s">
        <v>548</v>
      </c>
      <c r="I111">
        <v>2052</v>
      </c>
      <c r="J111">
        <v>372</v>
      </c>
    </row>
    <row r="112" spans="1:10" x14ac:dyDescent="0.25">
      <c r="A112">
        <v>14084</v>
      </c>
      <c r="B112" t="s">
        <v>342</v>
      </c>
      <c r="C112" t="s">
        <v>341</v>
      </c>
      <c r="D112">
        <v>2</v>
      </c>
      <c r="E112">
        <v>3</v>
      </c>
      <c r="F112">
        <v>13</v>
      </c>
      <c r="G112" t="s">
        <v>8</v>
      </c>
      <c r="H112" t="s">
        <v>549</v>
      </c>
      <c r="I112">
        <v>1410</v>
      </c>
      <c r="J112">
        <v>213</v>
      </c>
    </row>
    <row r="113" spans="1:10" x14ac:dyDescent="0.25">
      <c r="A113">
        <v>14461</v>
      </c>
      <c r="B113" t="s">
        <v>17</v>
      </c>
      <c r="C113" t="s">
        <v>13</v>
      </c>
      <c r="D113">
        <v>2</v>
      </c>
      <c r="E113">
        <v>3</v>
      </c>
      <c r="F113">
        <v>17</v>
      </c>
      <c r="G113" t="s">
        <v>8</v>
      </c>
      <c r="H113" t="s">
        <v>550</v>
      </c>
      <c r="I113">
        <v>2099</v>
      </c>
      <c r="J113">
        <v>490</v>
      </c>
    </row>
    <row r="114" spans="1:10" x14ac:dyDescent="0.25">
      <c r="A114">
        <v>14540</v>
      </c>
      <c r="B114" t="s">
        <v>21</v>
      </c>
      <c r="C114" t="s">
        <v>18</v>
      </c>
      <c r="D114">
        <v>-1</v>
      </c>
      <c r="E114">
        <v>3</v>
      </c>
      <c r="F114">
        <v>26</v>
      </c>
      <c r="G114" t="s">
        <v>8</v>
      </c>
      <c r="H114" t="s">
        <v>551</v>
      </c>
      <c r="I114">
        <v>623</v>
      </c>
      <c r="J114">
        <v>236</v>
      </c>
    </row>
    <row r="115" spans="1:10" x14ac:dyDescent="0.25">
      <c r="A115">
        <v>14588</v>
      </c>
      <c r="B115" t="s">
        <v>15</v>
      </c>
      <c r="C115" t="s">
        <v>13</v>
      </c>
      <c r="D115">
        <v>-2</v>
      </c>
      <c r="E115">
        <v>-2</v>
      </c>
      <c r="F115">
        <v>15</v>
      </c>
      <c r="G115" t="s">
        <v>8</v>
      </c>
      <c r="H115" t="s">
        <v>550</v>
      </c>
      <c r="I115">
        <v>2099</v>
      </c>
      <c r="J115">
        <v>233</v>
      </c>
    </row>
    <row r="116" spans="1:10" x14ac:dyDescent="0.25">
      <c r="A116">
        <v>14679</v>
      </c>
      <c r="B116" t="s">
        <v>16</v>
      </c>
      <c r="C116" t="s">
        <v>13</v>
      </c>
      <c r="D116">
        <v>-2</v>
      </c>
      <c r="E116">
        <v>-2</v>
      </c>
      <c r="F116">
        <v>18</v>
      </c>
      <c r="G116" t="s">
        <v>8</v>
      </c>
      <c r="H116" t="s">
        <v>550</v>
      </c>
      <c r="I116">
        <v>2099</v>
      </c>
      <c r="J116">
        <v>319</v>
      </c>
    </row>
    <row r="117" spans="1:10" x14ac:dyDescent="0.25">
      <c r="A117">
        <v>14771</v>
      </c>
      <c r="B117" t="s">
        <v>30</v>
      </c>
      <c r="C117" t="s">
        <v>29</v>
      </c>
      <c r="D117">
        <v>2</v>
      </c>
      <c r="E117">
        <v>3</v>
      </c>
      <c r="F117">
        <v>16</v>
      </c>
      <c r="G117" t="s">
        <v>8</v>
      </c>
      <c r="H117" t="s">
        <v>552</v>
      </c>
      <c r="I117">
        <v>0</v>
      </c>
      <c r="J117">
        <v>307</v>
      </c>
    </row>
    <row r="118" spans="1:10" x14ac:dyDescent="0.25">
      <c r="A118">
        <v>14825</v>
      </c>
      <c r="B118" t="s">
        <v>496</v>
      </c>
      <c r="C118" t="s">
        <v>28</v>
      </c>
      <c r="D118">
        <v>-2</v>
      </c>
      <c r="E118">
        <v>-2</v>
      </c>
      <c r="F118" t="s">
        <v>758</v>
      </c>
      <c r="G118" t="s">
        <v>758</v>
      </c>
      <c r="H118" t="s">
        <v>553</v>
      </c>
      <c r="I118">
        <v>1784</v>
      </c>
      <c r="J118">
        <v>842</v>
      </c>
    </row>
    <row r="119" spans="1:10" x14ac:dyDescent="0.25">
      <c r="A119">
        <v>15222</v>
      </c>
      <c r="B119" t="s">
        <v>424</v>
      </c>
      <c r="C119" t="s">
        <v>423</v>
      </c>
      <c r="D119">
        <v>-2</v>
      </c>
      <c r="E119">
        <v>-2</v>
      </c>
      <c r="F119" t="s">
        <v>758</v>
      </c>
      <c r="G119" t="s">
        <v>758</v>
      </c>
      <c r="H119" t="s">
        <v>754</v>
      </c>
      <c r="I119">
        <v>0</v>
      </c>
      <c r="J119">
        <v>936</v>
      </c>
    </row>
    <row r="120" spans="1:10" x14ac:dyDescent="0.25">
      <c r="A120">
        <v>15404</v>
      </c>
      <c r="B120" t="s">
        <v>425</v>
      </c>
      <c r="C120" t="s">
        <v>422</v>
      </c>
      <c r="D120">
        <v>-2</v>
      </c>
      <c r="E120">
        <v>-2</v>
      </c>
      <c r="F120" t="s">
        <v>758</v>
      </c>
      <c r="G120" t="s">
        <v>758</v>
      </c>
      <c r="H120" t="s">
        <v>554</v>
      </c>
      <c r="I120" t="s">
        <v>759</v>
      </c>
      <c r="J120">
        <v>527</v>
      </c>
    </row>
    <row r="121" spans="1:10" x14ac:dyDescent="0.25">
      <c r="A121">
        <v>15748</v>
      </c>
      <c r="B121" t="s">
        <v>504</v>
      </c>
      <c r="C121" t="s">
        <v>503</v>
      </c>
      <c r="D121">
        <v>-2</v>
      </c>
      <c r="E121">
        <v>-2</v>
      </c>
      <c r="F121" t="s">
        <v>758</v>
      </c>
      <c r="G121" t="s">
        <v>758</v>
      </c>
      <c r="H121" t="s">
        <v>754</v>
      </c>
      <c r="I121">
        <v>0</v>
      </c>
      <c r="J121">
        <v>500</v>
      </c>
    </row>
    <row r="122" spans="1:10" x14ac:dyDescent="0.25">
      <c r="A122">
        <v>15982</v>
      </c>
      <c r="B122" t="s">
        <v>502</v>
      </c>
      <c r="C122" t="s">
        <v>501</v>
      </c>
      <c r="D122">
        <v>-2</v>
      </c>
      <c r="E122">
        <v>-2</v>
      </c>
      <c r="F122" t="s">
        <v>758</v>
      </c>
      <c r="G122" t="s">
        <v>758</v>
      </c>
      <c r="H122" t="s">
        <v>754</v>
      </c>
      <c r="I122">
        <v>0</v>
      </c>
      <c r="J122">
        <v>394</v>
      </c>
    </row>
    <row r="123" spans="1:10" x14ac:dyDescent="0.25">
      <c r="A123">
        <v>16093</v>
      </c>
      <c r="B123" t="s">
        <v>505</v>
      </c>
      <c r="C123" t="s">
        <v>302</v>
      </c>
      <c r="D123">
        <v>-2</v>
      </c>
      <c r="E123">
        <v>-2</v>
      </c>
      <c r="F123" t="s">
        <v>758</v>
      </c>
      <c r="G123" t="s">
        <v>758</v>
      </c>
      <c r="H123" t="s">
        <v>754</v>
      </c>
      <c r="I123">
        <v>0</v>
      </c>
      <c r="J123">
        <v>361</v>
      </c>
    </row>
    <row r="124" spans="1:10" x14ac:dyDescent="0.25">
      <c r="A124">
        <v>16159</v>
      </c>
      <c r="B124" t="s">
        <v>310</v>
      </c>
      <c r="C124" t="s">
        <v>302</v>
      </c>
      <c r="D124">
        <v>0</v>
      </c>
      <c r="E124">
        <v>0</v>
      </c>
      <c r="F124">
        <v>0</v>
      </c>
      <c r="G124" t="s">
        <v>8</v>
      </c>
      <c r="H124" t="s">
        <v>555</v>
      </c>
      <c r="I124">
        <v>2856</v>
      </c>
      <c r="J124">
        <v>394</v>
      </c>
    </row>
    <row r="125" spans="1:10" x14ac:dyDescent="0.25">
      <c r="A125">
        <v>16160</v>
      </c>
      <c r="B125" t="s">
        <v>307</v>
      </c>
      <c r="C125" t="s">
        <v>302</v>
      </c>
      <c r="D125">
        <v>2</v>
      </c>
      <c r="E125">
        <v>3</v>
      </c>
      <c r="F125">
        <v>18</v>
      </c>
      <c r="G125" t="s">
        <v>8</v>
      </c>
      <c r="H125" t="s">
        <v>556</v>
      </c>
      <c r="I125">
        <v>2868</v>
      </c>
      <c r="J125">
        <v>775</v>
      </c>
    </row>
    <row r="126" spans="1:10" x14ac:dyDescent="0.25">
      <c r="A126">
        <v>16214</v>
      </c>
      <c r="B126" t="s">
        <v>305</v>
      </c>
      <c r="C126" t="s">
        <v>302</v>
      </c>
      <c r="D126">
        <v>1</v>
      </c>
      <c r="E126">
        <v>1</v>
      </c>
      <c r="F126">
        <v>20</v>
      </c>
      <c r="G126" t="s">
        <v>8</v>
      </c>
      <c r="H126" t="s">
        <v>556</v>
      </c>
      <c r="I126">
        <v>2868</v>
      </c>
      <c r="J126">
        <v>379</v>
      </c>
    </row>
    <row r="127" spans="1:10" x14ac:dyDescent="0.25">
      <c r="A127">
        <v>16251</v>
      </c>
      <c r="B127" t="s">
        <v>304</v>
      </c>
      <c r="C127" t="s">
        <v>302</v>
      </c>
      <c r="D127">
        <v>1</v>
      </c>
      <c r="E127">
        <v>0</v>
      </c>
      <c r="F127">
        <v>18</v>
      </c>
      <c r="G127" t="s">
        <v>8</v>
      </c>
      <c r="H127" t="s">
        <v>556</v>
      </c>
      <c r="I127">
        <v>2868</v>
      </c>
      <c r="J127">
        <v>425</v>
      </c>
    </row>
    <row r="128" spans="1:10" x14ac:dyDescent="0.25">
      <c r="A128">
        <v>16412</v>
      </c>
      <c r="B128" t="s">
        <v>308</v>
      </c>
      <c r="C128" t="s">
        <v>302</v>
      </c>
      <c r="D128">
        <v>2</v>
      </c>
      <c r="E128">
        <v>0</v>
      </c>
      <c r="F128">
        <v>14</v>
      </c>
      <c r="G128" t="s">
        <v>8</v>
      </c>
      <c r="H128" t="s">
        <v>555</v>
      </c>
      <c r="I128">
        <v>2856</v>
      </c>
      <c r="J128">
        <v>264</v>
      </c>
    </row>
    <row r="129" spans="1:10" x14ac:dyDescent="0.25">
      <c r="A129">
        <v>16433</v>
      </c>
      <c r="B129" t="s">
        <v>303</v>
      </c>
      <c r="C129" t="s">
        <v>302</v>
      </c>
      <c r="D129">
        <v>0</v>
      </c>
      <c r="E129">
        <v>3</v>
      </c>
      <c r="F129">
        <v>22</v>
      </c>
      <c r="G129" t="s">
        <v>8</v>
      </c>
      <c r="H129" t="s">
        <v>556</v>
      </c>
      <c r="I129">
        <v>2868</v>
      </c>
      <c r="J129">
        <v>1056</v>
      </c>
    </row>
    <row r="130" spans="1:10" x14ac:dyDescent="0.25">
      <c r="A130">
        <v>16494</v>
      </c>
      <c r="B130" t="s">
        <v>118</v>
      </c>
      <c r="C130" t="s">
        <v>117</v>
      </c>
      <c r="D130">
        <v>-2</v>
      </c>
      <c r="E130">
        <v>-2</v>
      </c>
      <c r="F130">
        <v>20</v>
      </c>
      <c r="G130" t="s">
        <v>8</v>
      </c>
      <c r="H130" t="s">
        <v>557</v>
      </c>
      <c r="I130">
        <v>2208</v>
      </c>
      <c r="J130">
        <v>295</v>
      </c>
    </row>
    <row r="131" spans="1:10" x14ac:dyDescent="0.25">
      <c r="A131">
        <v>16676</v>
      </c>
      <c r="B131" t="s">
        <v>119</v>
      </c>
      <c r="C131" t="s">
        <v>117</v>
      </c>
      <c r="D131">
        <v>0</v>
      </c>
      <c r="E131">
        <v>1</v>
      </c>
      <c r="F131">
        <v>14</v>
      </c>
      <c r="G131" t="s">
        <v>8</v>
      </c>
      <c r="H131" t="s">
        <v>557</v>
      </c>
      <c r="I131">
        <v>2208</v>
      </c>
      <c r="J131">
        <v>498</v>
      </c>
    </row>
    <row r="132" spans="1:10" x14ac:dyDescent="0.25">
      <c r="A132">
        <v>16913</v>
      </c>
      <c r="B132" t="s">
        <v>499</v>
      </c>
      <c r="C132" t="s">
        <v>498</v>
      </c>
      <c r="D132">
        <v>-2</v>
      </c>
      <c r="E132">
        <v>-2</v>
      </c>
      <c r="F132" t="s">
        <v>758</v>
      </c>
      <c r="G132" t="s">
        <v>758</v>
      </c>
      <c r="H132" t="s">
        <v>754</v>
      </c>
      <c r="I132">
        <v>0</v>
      </c>
      <c r="J132">
        <v>768</v>
      </c>
    </row>
    <row r="133" spans="1:10" x14ac:dyDescent="0.25">
      <c r="A133">
        <v>16937</v>
      </c>
      <c r="B133" t="s">
        <v>506</v>
      </c>
      <c r="C133" t="s">
        <v>497</v>
      </c>
      <c r="D133">
        <v>-2</v>
      </c>
      <c r="E133">
        <v>-2</v>
      </c>
      <c r="F133" t="s">
        <v>758</v>
      </c>
      <c r="G133" t="s">
        <v>758</v>
      </c>
      <c r="H133" t="s">
        <v>754</v>
      </c>
      <c r="I133">
        <v>0</v>
      </c>
      <c r="J133">
        <v>226</v>
      </c>
    </row>
    <row r="134" spans="1:10" x14ac:dyDescent="0.25">
      <c r="A134">
        <v>17267</v>
      </c>
      <c r="B134" t="s">
        <v>466</v>
      </c>
      <c r="C134" t="s">
        <v>465</v>
      </c>
      <c r="D134">
        <v>-2</v>
      </c>
      <c r="E134">
        <v>-2</v>
      </c>
      <c r="F134" t="s">
        <v>758</v>
      </c>
      <c r="G134" t="s">
        <v>758</v>
      </c>
      <c r="H134" t="s">
        <v>754</v>
      </c>
      <c r="I134">
        <v>0</v>
      </c>
      <c r="J134">
        <v>618</v>
      </c>
    </row>
    <row r="135" spans="1:10" x14ac:dyDescent="0.25">
      <c r="A135">
        <v>18120</v>
      </c>
      <c r="B135" t="s">
        <v>44</v>
      </c>
      <c r="C135" t="s">
        <v>39</v>
      </c>
      <c r="D135">
        <v>0</v>
      </c>
      <c r="E135">
        <v>0</v>
      </c>
      <c r="F135">
        <v>5</v>
      </c>
      <c r="G135" t="s">
        <v>8</v>
      </c>
      <c r="H135" t="s">
        <v>558</v>
      </c>
      <c r="I135">
        <v>1447</v>
      </c>
      <c r="J135">
        <v>239</v>
      </c>
    </row>
    <row r="136" spans="1:10" x14ac:dyDescent="0.25">
      <c r="A136">
        <v>18200</v>
      </c>
      <c r="B136" t="s">
        <v>41</v>
      </c>
      <c r="C136" t="s">
        <v>39</v>
      </c>
      <c r="D136">
        <v>2</v>
      </c>
      <c r="E136">
        <v>0</v>
      </c>
      <c r="F136">
        <v>21</v>
      </c>
      <c r="G136" t="s">
        <v>8</v>
      </c>
      <c r="H136" t="s">
        <v>558</v>
      </c>
      <c r="I136">
        <v>1447</v>
      </c>
      <c r="J136">
        <v>170</v>
      </c>
    </row>
    <row r="137" spans="1:10" x14ac:dyDescent="0.25">
      <c r="A137">
        <v>18235</v>
      </c>
      <c r="B137" t="s">
        <v>43</v>
      </c>
      <c r="C137" t="s">
        <v>39</v>
      </c>
      <c r="D137">
        <v>-2</v>
      </c>
      <c r="E137">
        <v>-2</v>
      </c>
      <c r="F137">
        <v>22</v>
      </c>
      <c r="G137" t="s">
        <v>8</v>
      </c>
      <c r="H137" t="s">
        <v>558</v>
      </c>
      <c r="I137">
        <v>1447</v>
      </c>
      <c r="J137">
        <v>329</v>
      </c>
    </row>
    <row r="138" spans="1:10" x14ac:dyDescent="0.25">
      <c r="A138">
        <v>18247</v>
      </c>
      <c r="B138" t="s">
        <v>459</v>
      </c>
      <c r="C138" t="s">
        <v>39</v>
      </c>
      <c r="D138">
        <v>-2</v>
      </c>
      <c r="E138">
        <v>-2</v>
      </c>
      <c r="F138" t="s">
        <v>758</v>
      </c>
      <c r="G138" t="s">
        <v>758</v>
      </c>
      <c r="H138" t="s">
        <v>754</v>
      </c>
      <c r="I138">
        <v>0</v>
      </c>
      <c r="J138">
        <v>278</v>
      </c>
    </row>
    <row r="139" spans="1:10" x14ac:dyDescent="0.25">
      <c r="A139">
        <v>18284</v>
      </c>
      <c r="B139" t="s">
        <v>40</v>
      </c>
      <c r="C139" t="s">
        <v>39</v>
      </c>
      <c r="D139">
        <v>2</v>
      </c>
      <c r="E139">
        <v>3</v>
      </c>
      <c r="F139">
        <v>18</v>
      </c>
      <c r="G139" t="s">
        <v>8</v>
      </c>
      <c r="H139" t="s">
        <v>558</v>
      </c>
      <c r="I139">
        <v>1447</v>
      </c>
      <c r="J139">
        <v>370</v>
      </c>
    </row>
    <row r="140" spans="1:10" x14ac:dyDescent="0.25">
      <c r="A140">
        <v>18314</v>
      </c>
      <c r="B140" t="s">
        <v>42</v>
      </c>
      <c r="C140" t="s">
        <v>39</v>
      </c>
      <c r="D140">
        <v>-2</v>
      </c>
      <c r="E140">
        <v>-1</v>
      </c>
      <c r="F140">
        <v>14</v>
      </c>
      <c r="G140" t="s">
        <v>8</v>
      </c>
      <c r="H140" t="s">
        <v>558</v>
      </c>
      <c r="I140">
        <v>1447</v>
      </c>
      <c r="J140">
        <v>318</v>
      </c>
    </row>
    <row r="141" spans="1:10" x14ac:dyDescent="0.25">
      <c r="A141">
        <v>18788</v>
      </c>
      <c r="B141" t="s">
        <v>460</v>
      </c>
      <c r="C141" t="s">
        <v>39</v>
      </c>
      <c r="D141">
        <v>-2</v>
      </c>
      <c r="E141">
        <v>-2</v>
      </c>
      <c r="F141" t="s">
        <v>758</v>
      </c>
      <c r="G141" t="s">
        <v>758</v>
      </c>
      <c r="H141" t="s">
        <v>754</v>
      </c>
      <c r="I141">
        <v>0</v>
      </c>
      <c r="J141">
        <v>200</v>
      </c>
    </row>
    <row r="142" spans="1:10" x14ac:dyDescent="0.25">
      <c r="A142">
        <v>19197</v>
      </c>
      <c r="B142" t="s">
        <v>476</v>
      </c>
      <c r="C142" t="s">
        <v>475</v>
      </c>
      <c r="D142">
        <v>-2</v>
      </c>
      <c r="E142">
        <v>-2</v>
      </c>
      <c r="F142" t="s">
        <v>758</v>
      </c>
      <c r="G142" t="s">
        <v>758</v>
      </c>
      <c r="H142" t="s">
        <v>754</v>
      </c>
      <c r="I142">
        <v>0</v>
      </c>
      <c r="J142">
        <v>190</v>
      </c>
    </row>
    <row r="143" spans="1:10" x14ac:dyDescent="0.25">
      <c r="A143">
        <v>19446</v>
      </c>
      <c r="B143" t="s">
        <v>458</v>
      </c>
      <c r="C143" t="s">
        <v>159</v>
      </c>
      <c r="D143">
        <v>-2</v>
      </c>
      <c r="E143">
        <v>-2</v>
      </c>
      <c r="F143" t="s">
        <v>758</v>
      </c>
      <c r="G143" t="s">
        <v>758</v>
      </c>
      <c r="H143" t="s">
        <v>754</v>
      </c>
      <c r="I143">
        <v>0</v>
      </c>
      <c r="J143">
        <v>287</v>
      </c>
    </row>
    <row r="144" spans="1:10" x14ac:dyDescent="0.25">
      <c r="A144">
        <v>19537</v>
      </c>
      <c r="B144" t="s">
        <v>457</v>
      </c>
      <c r="C144" t="s">
        <v>159</v>
      </c>
      <c r="D144">
        <v>-2</v>
      </c>
      <c r="E144">
        <v>-2</v>
      </c>
      <c r="F144" t="s">
        <v>758</v>
      </c>
      <c r="G144" t="s">
        <v>758</v>
      </c>
      <c r="H144" t="s">
        <v>754</v>
      </c>
      <c r="I144">
        <v>0</v>
      </c>
      <c r="J144">
        <v>602</v>
      </c>
    </row>
    <row r="145" spans="1:10" x14ac:dyDescent="0.25">
      <c r="A145">
        <v>19604</v>
      </c>
      <c r="B145" t="s">
        <v>163</v>
      </c>
      <c r="C145" t="s">
        <v>162</v>
      </c>
      <c r="D145">
        <v>0</v>
      </c>
      <c r="E145">
        <v>1</v>
      </c>
      <c r="F145">
        <v>18</v>
      </c>
      <c r="G145" t="s">
        <v>8</v>
      </c>
      <c r="H145" t="s">
        <v>559</v>
      </c>
      <c r="I145">
        <v>2250</v>
      </c>
      <c r="J145">
        <v>641</v>
      </c>
    </row>
    <row r="146" spans="1:10" x14ac:dyDescent="0.25">
      <c r="A146">
        <v>19677</v>
      </c>
      <c r="B146" t="s">
        <v>164</v>
      </c>
      <c r="C146" t="s">
        <v>162</v>
      </c>
      <c r="D146">
        <v>-1</v>
      </c>
      <c r="E146">
        <v>3</v>
      </c>
      <c r="F146">
        <v>25</v>
      </c>
      <c r="G146" t="s">
        <v>8</v>
      </c>
      <c r="H146" t="s">
        <v>559</v>
      </c>
      <c r="I146">
        <v>2250</v>
      </c>
      <c r="J146">
        <v>559</v>
      </c>
    </row>
    <row r="147" spans="1:10" x14ac:dyDescent="0.25">
      <c r="A147">
        <v>19896</v>
      </c>
      <c r="B147" t="s">
        <v>161</v>
      </c>
      <c r="C147" t="s">
        <v>160</v>
      </c>
      <c r="D147">
        <v>-1</v>
      </c>
      <c r="E147">
        <v>-1</v>
      </c>
      <c r="F147">
        <v>25</v>
      </c>
      <c r="G147" t="s">
        <v>8</v>
      </c>
      <c r="H147" t="s">
        <v>560</v>
      </c>
      <c r="I147">
        <v>2524</v>
      </c>
      <c r="J147">
        <v>601</v>
      </c>
    </row>
    <row r="148" spans="1:10" x14ac:dyDescent="0.25">
      <c r="A148">
        <v>20035</v>
      </c>
      <c r="B148" t="s">
        <v>267</v>
      </c>
      <c r="C148" t="s">
        <v>264</v>
      </c>
      <c r="D148">
        <v>0</v>
      </c>
      <c r="E148">
        <v>0</v>
      </c>
      <c r="F148">
        <v>28</v>
      </c>
      <c r="G148" t="s">
        <v>8</v>
      </c>
      <c r="H148" t="s">
        <v>561</v>
      </c>
      <c r="I148">
        <v>2074</v>
      </c>
      <c r="J148">
        <v>282</v>
      </c>
    </row>
    <row r="149" spans="1:10" x14ac:dyDescent="0.25">
      <c r="A149">
        <v>20059</v>
      </c>
      <c r="B149" t="s">
        <v>266</v>
      </c>
      <c r="C149" t="s">
        <v>264</v>
      </c>
      <c r="D149">
        <v>-2</v>
      </c>
      <c r="E149">
        <v>0</v>
      </c>
      <c r="F149">
        <v>22</v>
      </c>
      <c r="G149" t="s">
        <v>8</v>
      </c>
      <c r="H149" t="s">
        <v>561</v>
      </c>
      <c r="I149">
        <v>2074</v>
      </c>
      <c r="J149">
        <v>366</v>
      </c>
    </row>
    <row r="150" spans="1:10" x14ac:dyDescent="0.25">
      <c r="A150">
        <v>20151</v>
      </c>
      <c r="B150" t="s">
        <v>214</v>
      </c>
      <c r="C150" t="s">
        <v>213</v>
      </c>
      <c r="D150">
        <v>2</v>
      </c>
      <c r="E150">
        <v>3</v>
      </c>
      <c r="F150">
        <v>18</v>
      </c>
      <c r="G150" t="s">
        <v>8</v>
      </c>
      <c r="H150" t="s">
        <v>562</v>
      </c>
      <c r="I150">
        <v>2574</v>
      </c>
      <c r="J150">
        <v>592</v>
      </c>
    </row>
    <row r="151" spans="1:10" x14ac:dyDescent="0.25">
      <c r="A151">
        <v>20291</v>
      </c>
      <c r="B151" t="s">
        <v>237</v>
      </c>
      <c r="C151" t="s">
        <v>236</v>
      </c>
      <c r="D151">
        <v>-2</v>
      </c>
      <c r="E151">
        <v>-2</v>
      </c>
      <c r="F151">
        <v>28</v>
      </c>
      <c r="G151" t="s">
        <v>8</v>
      </c>
      <c r="H151" t="s">
        <v>563</v>
      </c>
      <c r="I151">
        <v>2052</v>
      </c>
      <c r="J151">
        <v>432</v>
      </c>
    </row>
    <row r="152" spans="1:10" x14ac:dyDescent="0.25">
      <c r="A152">
        <v>20357</v>
      </c>
      <c r="B152" t="s">
        <v>474</v>
      </c>
      <c r="C152" t="s">
        <v>473</v>
      </c>
      <c r="D152">
        <v>-2</v>
      </c>
      <c r="E152">
        <v>-2</v>
      </c>
      <c r="F152" t="s">
        <v>758</v>
      </c>
      <c r="G152" t="s">
        <v>758</v>
      </c>
      <c r="H152" t="s">
        <v>564</v>
      </c>
      <c r="I152">
        <v>0</v>
      </c>
      <c r="J152">
        <v>418</v>
      </c>
    </row>
    <row r="153" spans="1:10" x14ac:dyDescent="0.25">
      <c r="A153">
        <v>20837</v>
      </c>
      <c r="B153" t="s">
        <v>470</v>
      </c>
      <c r="C153" t="s">
        <v>259</v>
      </c>
      <c r="D153">
        <v>-1</v>
      </c>
      <c r="E153">
        <v>-2</v>
      </c>
      <c r="F153" t="s">
        <v>758</v>
      </c>
      <c r="G153" t="s">
        <v>758</v>
      </c>
      <c r="H153" t="s">
        <v>754</v>
      </c>
      <c r="I153">
        <v>0</v>
      </c>
      <c r="J153">
        <v>566</v>
      </c>
    </row>
    <row r="154" spans="1:10" x14ac:dyDescent="0.25">
      <c r="A154">
        <v>20965</v>
      </c>
      <c r="B154" t="s">
        <v>262</v>
      </c>
      <c r="C154" t="s">
        <v>259</v>
      </c>
      <c r="D154">
        <v>2</v>
      </c>
      <c r="E154">
        <v>1</v>
      </c>
      <c r="F154">
        <v>16</v>
      </c>
      <c r="G154" t="s">
        <v>8</v>
      </c>
      <c r="H154" t="s">
        <v>565</v>
      </c>
      <c r="I154">
        <v>1698</v>
      </c>
      <c r="J154">
        <v>119</v>
      </c>
    </row>
    <row r="155" spans="1:10" x14ac:dyDescent="0.25">
      <c r="A155">
        <v>20977</v>
      </c>
      <c r="B155" t="s">
        <v>260</v>
      </c>
      <c r="C155" t="s">
        <v>259</v>
      </c>
      <c r="D155">
        <v>-2</v>
      </c>
      <c r="E155">
        <v>2</v>
      </c>
      <c r="F155">
        <v>17</v>
      </c>
      <c r="G155" t="s">
        <v>8</v>
      </c>
      <c r="H155" t="s">
        <v>565</v>
      </c>
      <c r="I155">
        <v>1698</v>
      </c>
      <c r="J155">
        <v>575</v>
      </c>
    </row>
    <row r="156" spans="1:10" x14ac:dyDescent="0.25">
      <c r="A156">
        <v>21325</v>
      </c>
      <c r="B156" t="s">
        <v>274</v>
      </c>
      <c r="C156" t="s">
        <v>273</v>
      </c>
      <c r="D156">
        <v>-1</v>
      </c>
      <c r="E156">
        <v>3</v>
      </c>
      <c r="F156">
        <v>13</v>
      </c>
      <c r="G156" t="s">
        <v>8</v>
      </c>
      <c r="H156" t="s">
        <v>566</v>
      </c>
      <c r="I156">
        <v>0</v>
      </c>
      <c r="J156">
        <v>551</v>
      </c>
    </row>
    <row r="157" spans="1:10" x14ac:dyDescent="0.25">
      <c r="A157">
        <v>21428</v>
      </c>
      <c r="B157" t="s">
        <v>272</v>
      </c>
      <c r="C157" t="s">
        <v>268</v>
      </c>
      <c r="D157">
        <v>-2</v>
      </c>
      <c r="E157">
        <v>-2</v>
      </c>
      <c r="F157">
        <v>20</v>
      </c>
      <c r="G157" t="s">
        <v>8</v>
      </c>
      <c r="H157" t="s">
        <v>567</v>
      </c>
      <c r="I157">
        <v>1848</v>
      </c>
      <c r="J157">
        <v>315</v>
      </c>
    </row>
    <row r="158" spans="1:10" x14ac:dyDescent="0.25">
      <c r="A158">
        <v>21611</v>
      </c>
      <c r="B158" t="s">
        <v>218</v>
      </c>
      <c r="C158" t="s">
        <v>215</v>
      </c>
      <c r="D158">
        <v>2</v>
      </c>
      <c r="E158">
        <v>3</v>
      </c>
      <c r="F158">
        <v>13</v>
      </c>
      <c r="G158" t="s">
        <v>8</v>
      </c>
      <c r="H158" t="s">
        <v>568</v>
      </c>
      <c r="I158">
        <v>2306</v>
      </c>
      <c r="J158">
        <v>294</v>
      </c>
    </row>
    <row r="159" spans="1:10" x14ac:dyDescent="0.25">
      <c r="A159">
        <v>21702</v>
      </c>
      <c r="B159" t="s">
        <v>217</v>
      </c>
      <c r="C159" t="s">
        <v>215</v>
      </c>
      <c r="D159">
        <v>-1</v>
      </c>
      <c r="E159">
        <v>3</v>
      </c>
      <c r="F159">
        <v>18</v>
      </c>
      <c r="G159" t="s">
        <v>8</v>
      </c>
      <c r="H159" t="s">
        <v>568</v>
      </c>
      <c r="I159">
        <v>2306</v>
      </c>
      <c r="J159">
        <v>969</v>
      </c>
    </row>
    <row r="160" spans="1:10" x14ac:dyDescent="0.25">
      <c r="A160">
        <v>21726</v>
      </c>
      <c r="B160" t="s">
        <v>219</v>
      </c>
      <c r="C160" t="s">
        <v>215</v>
      </c>
      <c r="D160">
        <v>-2</v>
      </c>
      <c r="E160">
        <v>-2</v>
      </c>
      <c r="F160">
        <v>18</v>
      </c>
      <c r="G160" t="s">
        <v>8</v>
      </c>
      <c r="H160" t="s">
        <v>568</v>
      </c>
      <c r="I160">
        <v>2306</v>
      </c>
      <c r="J160">
        <v>426</v>
      </c>
    </row>
    <row r="161" spans="1:10" x14ac:dyDescent="0.25">
      <c r="A161">
        <v>21738</v>
      </c>
      <c r="B161" t="s">
        <v>220</v>
      </c>
      <c r="C161" t="s">
        <v>215</v>
      </c>
      <c r="D161">
        <v>-2</v>
      </c>
      <c r="E161">
        <v>-2</v>
      </c>
      <c r="F161">
        <v>8</v>
      </c>
      <c r="G161" t="s">
        <v>8</v>
      </c>
      <c r="H161" t="s">
        <v>568</v>
      </c>
      <c r="I161">
        <v>2306</v>
      </c>
      <c r="J161">
        <v>300</v>
      </c>
    </row>
    <row r="162" spans="1:10" x14ac:dyDescent="0.25">
      <c r="A162">
        <v>21957</v>
      </c>
      <c r="B162" t="s">
        <v>6</v>
      </c>
      <c r="C162" t="s">
        <v>5</v>
      </c>
      <c r="D162">
        <v>2</v>
      </c>
      <c r="E162">
        <v>3</v>
      </c>
      <c r="F162">
        <v>16</v>
      </c>
      <c r="G162" t="s">
        <v>8</v>
      </c>
      <c r="H162" t="s">
        <v>569</v>
      </c>
      <c r="I162">
        <v>1843</v>
      </c>
      <c r="J162">
        <v>101</v>
      </c>
    </row>
    <row r="163" spans="1:10" x14ac:dyDescent="0.25">
      <c r="A163">
        <v>21994</v>
      </c>
      <c r="B163" t="s">
        <v>10</v>
      </c>
      <c r="C163" t="s">
        <v>5</v>
      </c>
      <c r="D163">
        <v>2</v>
      </c>
      <c r="E163">
        <v>3</v>
      </c>
      <c r="F163">
        <v>22</v>
      </c>
      <c r="G163" t="s">
        <v>8</v>
      </c>
      <c r="H163" t="s">
        <v>569</v>
      </c>
      <c r="I163">
        <v>1843</v>
      </c>
      <c r="J163">
        <v>213</v>
      </c>
    </row>
    <row r="164" spans="1:10" x14ac:dyDescent="0.25">
      <c r="A164">
        <v>22160</v>
      </c>
      <c r="B164" t="s">
        <v>11</v>
      </c>
      <c r="C164" t="s">
        <v>5</v>
      </c>
      <c r="D164">
        <v>1</v>
      </c>
      <c r="E164">
        <v>3</v>
      </c>
      <c r="F164">
        <v>20</v>
      </c>
      <c r="G164" t="s">
        <v>8</v>
      </c>
      <c r="H164" t="s">
        <v>569</v>
      </c>
      <c r="I164">
        <v>1843</v>
      </c>
      <c r="J164">
        <v>321</v>
      </c>
    </row>
    <row r="165" spans="1:10" x14ac:dyDescent="0.25">
      <c r="A165">
        <v>22469</v>
      </c>
      <c r="B165" t="s">
        <v>409</v>
      </c>
      <c r="C165" t="s">
        <v>22</v>
      </c>
      <c r="D165">
        <v>-2</v>
      </c>
      <c r="E165">
        <v>-2</v>
      </c>
      <c r="F165" t="s">
        <v>758</v>
      </c>
      <c r="G165" t="s">
        <v>758</v>
      </c>
      <c r="H165" t="s">
        <v>754</v>
      </c>
      <c r="I165">
        <v>0</v>
      </c>
      <c r="J165">
        <v>221</v>
      </c>
    </row>
    <row r="166" spans="1:10" x14ac:dyDescent="0.25">
      <c r="A166">
        <v>23565</v>
      </c>
      <c r="B166" t="s">
        <v>483</v>
      </c>
      <c r="C166" t="s">
        <v>482</v>
      </c>
      <c r="D166">
        <v>-2</v>
      </c>
      <c r="E166">
        <v>-2</v>
      </c>
      <c r="F166" t="s">
        <v>758</v>
      </c>
      <c r="G166" t="s">
        <v>758</v>
      </c>
      <c r="H166" t="s">
        <v>754</v>
      </c>
      <c r="I166">
        <v>0</v>
      </c>
      <c r="J166">
        <v>339</v>
      </c>
    </row>
    <row r="167" spans="1:10" x14ac:dyDescent="0.25">
      <c r="A167">
        <v>23607</v>
      </c>
      <c r="B167" t="s">
        <v>486</v>
      </c>
      <c r="C167" t="s">
        <v>485</v>
      </c>
      <c r="D167">
        <v>-2</v>
      </c>
      <c r="E167">
        <v>-2</v>
      </c>
      <c r="F167" t="s">
        <v>758</v>
      </c>
      <c r="G167" t="s">
        <v>758</v>
      </c>
      <c r="H167" t="s">
        <v>754</v>
      </c>
      <c r="I167">
        <v>0</v>
      </c>
      <c r="J167">
        <v>482</v>
      </c>
    </row>
    <row r="168" spans="1:10" x14ac:dyDescent="0.25">
      <c r="A168">
        <v>23826</v>
      </c>
      <c r="B168" t="s">
        <v>277</v>
      </c>
      <c r="C168" t="s">
        <v>275</v>
      </c>
      <c r="D168">
        <v>-2</v>
      </c>
      <c r="E168">
        <v>-2</v>
      </c>
      <c r="F168">
        <v>27</v>
      </c>
      <c r="G168" t="s">
        <v>8</v>
      </c>
      <c r="H168" t="s">
        <v>570</v>
      </c>
      <c r="I168">
        <v>3575</v>
      </c>
      <c r="J168">
        <v>787</v>
      </c>
    </row>
    <row r="169" spans="1:10" x14ac:dyDescent="0.25">
      <c r="A169">
        <v>23917</v>
      </c>
      <c r="B169" t="s">
        <v>484</v>
      </c>
      <c r="C169" t="s">
        <v>275</v>
      </c>
      <c r="D169">
        <v>1</v>
      </c>
      <c r="E169">
        <v>3</v>
      </c>
      <c r="F169" t="s">
        <v>758</v>
      </c>
      <c r="G169" t="s">
        <v>758</v>
      </c>
      <c r="H169" t="s">
        <v>754</v>
      </c>
      <c r="I169">
        <v>0</v>
      </c>
      <c r="J169">
        <v>477</v>
      </c>
    </row>
    <row r="170" spans="1:10" x14ac:dyDescent="0.25">
      <c r="A170">
        <v>23978</v>
      </c>
      <c r="B170" t="s">
        <v>276</v>
      </c>
      <c r="C170" t="s">
        <v>275</v>
      </c>
      <c r="D170">
        <v>-1</v>
      </c>
      <c r="E170">
        <v>3</v>
      </c>
      <c r="F170">
        <v>25</v>
      </c>
      <c r="G170" t="s">
        <v>8</v>
      </c>
      <c r="H170" t="s">
        <v>570</v>
      </c>
      <c r="I170">
        <v>3575</v>
      </c>
      <c r="J170">
        <v>415</v>
      </c>
    </row>
    <row r="171" spans="1:10" x14ac:dyDescent="0.25">
      <c r="A171">
        <v>24028</v>
      </c>
      <c r="B171" t="s">
        <v>280</v>
      </c>
      <c r="C171" t="s">
        <v>275</v>
      </c>
      <c r="D171">
        <v>2</v>
      </c>
      <c r="E171">
        <v>3</v>
      </c>
      <c r="F171">
        <v>22</v>
      </c>
      <c r="G171" t="s">
        <v>8</v>
      </c>
      <c r="H171" t="s">
        <v>570</v>
      </c>
      <c r="I171">
        <v>3575</v>
      </c>
      <c r="J171">
        <v>619</v>
      </c>
    </row>
    <row r="172" spans="1:10" x14ac:dyDescent="0.25">
      <c r="A172">
        <v>24090</v>
      </c>
      <c r="B172" t="s">
        <v>278</v>
      </c>
      <c r="C172" t="s">
        <v>275</v>
      </c>
      <c r="D172">
        <v>-2</v>
      </c>
      <c r="E172">
        <v>2</v>
      </c>
      <c r="F172">
        <v>22</v>
      </c>
      <c r="G172" t="s">
        <v>8</v>
      </c>
      <c r="H172" t="s">
        <v>570</v>
      </c>
      <c r="I172">
        <v>3575</v>
      </c>
      <c r="J172">
        <v>753</v>
      </c>
    </row>
    <row r="173" spans="1:10" x14ac:dyDescent="0.25">
      <c r="A173">
        <v>24168</v>
      </c>
      <c r="B173" t="s">
        <v>279</v>
      </c>
      <c r="C173" t="s">
        <v>275</v>
      </c>
      <c r="D173">
        <v>2</v>
      </c>
      <c r="E173">
        <v>3</v>
      </c>
      <c r="F173">
        <v>27</v>
      </c>
      <c r="G173" t="s">
        <v>8</v>
      </c>
      <c r="H173" t="s">
        <v>570</v>
      </c>
      <c r="I173">
        <v>3575</v>
      </c>
      <c r="J173">
        <v>906</v>
      </c>
    </row>
    <row r="174" spans="1:10" x14ac:dyDescent="0.25">
      <c r="A174">
        <v>24485</v>
      </c>
      <c r="B174" t="s">
        <v>295</v>
      </c>
      <c r="C174" t="s">
        <v>289</v>
      </c>
      <c r="D174">
        <v>2</v>
      </c>
      <c r="E174">
        <v>3</v>
      </c>
      <c r="F174">
        <v>12</v>
      </c>
      <c r="G174" t="s">
        <v>8</v>
      </c>
      <c r="H174" t="s">
        <v>571</v>
      </c>
      <c r="I174">
        <v>2075</v>
      </c>
      <c r="J174">
        <v>587</v>
      </c>
    </row>
    <row r="175" spans="1:10" x14ac:dyDescent="0.25">
      <c r="A175">
        <v>24880</v>
      </c>
      <c r="B175" t="s">
        <v>420</v>
      </c>
      <c r="C175" t="s">
        <v>419</v>
      </c>
      <c r="D175">
        <v>-2</v>
      </c>
      <c r="E175">
        <v>-2</v>
      </c>
      <c r="F175" t="s">
        <v>758</v>
      </c>
      <c r="G175" t="s">
        <v>758</v>
      </c>
      <c r="H175" t="s">
        <v>754</v>
      </c>
      <c r="I175">
        <v>0</v>
      </c>
      <c r="J175">
        <v>615</v>
      </c>
    </row>
    <row r="176" spans="1:10" x14ac:dyDescent="0.25">
      <c r="A176">
        <v>25537</v>
      </c>
      <c r="B176" t="s">
        <v>412</v>
      </c>
      <c r="C176" t="s">
        <v>410</v>
      </c>
      <c r="D176">
        <v>-2</v>
      </c>
      <c r="E176">
        <v>-2</v>
      </c>
      <c r="F176" t="s">
        <v>758</v>
      </c>
      <c r="G176" t="s">
        <v>758</v>
      </c>
      <c r="H176" t="s">
        <v>572</v>
      </c>
      <c r="I176">
        <v>1737</v>
      </c>
      <c r="J176">
        <v>399</v>
      </c>
    </row>
    <row r="177" spans="1:10" x14ac:dyDescent="0.25">
      <c r="A177">
        <v>25598</v>
      </c>
      <c r="B177" t="s">
        <v>411</v>
      </c>
      <c r="C177" t="s">
        <v>410</v>
      </c>
      <c r="D177">
        <v>-2</v>
      </c>
      <c r="E177">
        <v>-2</v>
      </c>
      <c r="F177" t="s">
        <v>758</v>
      </c>
      <c r="G177" t="s">
        <v>758</v>
      </c>
      <c r="H177" t="s">
        <v>754</v>
      </c>
      <c r="I177">
        <v>0</v>
      </c>
      <c r="J177">
        <v>520</v>
      </c>
    </row>
    <row r="178" spans="1:10" x14ac:dyDescent="0.25">
      <c r="A178">
        <v>25665</v>
      </c>
      <c r="B178" t="s">
        <v>416</v>
      </c>
      <c r="C178" t="s">
        <v>415</v>
      </c>
      <c r="D178">
        <v>-2</v>
      </c>
      <c r="E178">
        <v>-2</v>
      </c>
      <c r="F178" t="s">
        <v>758</v>
      </c>
      <c r="G178" t="s">
        <v>758</v>
      </c>
      <c r="H178" t="s">
        <v>754</v>
      </c>
      <c r="I178">
        <v>0</v>
      </c>
      <c r="J178">
        <v>290</v>
      </c>
    </row>
    <row r="179" spans="1:10" x14ac:dyDescent="0.25">
      <c r="A179">
        <v>25835</v>
      </c>
      <c r="B179" t="s">
        <v>154</v>
      </c>
      <c r="C179" t="s">
        <v>153</v>
      </c>
      <c r="D179">
        <v>0</v>
      </c>
      <c r="E179">
        <v>2</v>
      </c>
      <c r="F179">
        <v>17</v>
      </c>
      <c r="G179" t="s">
        <v>8</v>
      </c>
      <c r="H179" t="s">
        <v>573</v>
      </c>
      <c r="I179">
        <v>1470</v>
      </c>
      <c r="J179">
        <v>447</v>
      </c>
    </row>
    <row r="180" spans="1:10" x14ac:dyDescent="0.25">
      <c r="A180">
        <v>25847</v>
      </c>
      <c r="B180" t="s">
        <v>156</v>
      </c>
      <c r="C180" t="s">
        <v>153</v>
      </c>
      <c r="D180">
        <v>-2</v>
      </c>
      <c r="E180">
        <v>-2</v>
      </c>
      <c r="F180">
        <v>16</v>
      </c>
      <c r="G180" t="s">
        <v>8</v>
      </c>
      <c r="H180" t="s">
        <v>573</v>
      </c>
      <c r="I180">
        <v>1470</v>
      </c>
      <c r="J180">
        <v>392</v>
      </c>
    </row>
    <row r="181" spans="1:10" x14ac:dyDescent="0.25">
      <c r="A181">
        <v>25896</v>
      </c>
      <c r="B181" t="s">
        <v>414</v>
      </c>
      <c r="C181" t="s">
        <v>413</v>
      </c>
      <c r="D181">
        <v>-1</v>
      </c>
      <c r="E181">
        <v>3</v>
      </c>
      <c r="F181" t="s">
        <v>758</v>
      </c>
      <c r="G181" t="s">
        <v>758</v>
      </c>
      <c r="H181" t="s">
        <v>574</v>
      </c>
      <c r="I181">
        <v>1696</v>
      </c>
      <c r="J181">
        <v>779</v>
      </c>
    </row>
    <row r="182" spans="1:10" x14ac:dyDescent="0.25">
      <c r="A182">
        <v>26116</v>
      </c>
      <c r="B182" t="s">
        <v>418</v>
      </c>
      <c r="C182" t="s">
        <v>417</v>
      </c>
      <c r="D182">
        <v>-2</v>
      </c>
      <c r="E182">
        <v>-2</v>
      </c>
      <c r="F182" t="s">
        <v>758</v>
      </c>
      <c r="G182" t="s">
        <v>758</v>
      </c>
      <c r="H182" t="s">
        <v>575</v>
      </c>
      <c r="I182">
        <v>0</v>
      </c>
      <c r="J182">
        <v>421</v>
      </c>
    </row>
    <row r="183" spans="1:10" x14ac:dyDescent="0.25">
      <c r="A183">
        <v>26554</v>
      </c>
      <c r="B183" t="s">
        <v>60</v>
      </c>
      <c r="C183" t="s">
        <v>57</v>
      </c>
      <c r="D183">
        <v>1</v>
      </c>
      <c r="E183">
        <v>0</v>
      </c>
      <c r="F183">
        <v>27</v>
      </c>
      <c r="G183" t="s">
        <v>8</v>
      </c>
      <c r="H183" t="s">
        <v>576</v>
      </c>
      <c r="I183">
        <v>1389</v>
      </c>
      <c r="J183">
        <v>151</v>
      </c>
    </row>
    <row r="184" spans="1:10" x14ac:dyDescent="0.25">
      <c r="A184">
        <v>26657</v>
      </c>
      <c r="B184" t="s">
        <v>58</v>
      </c>
      <c r="C184" t="s">
        <v>57</v>
      </c>
      <c r="D184">
        <v>-2</v>
      </c>
      <c r="E184">
        <v>-2</v>
      </c>
      <c r="F184">
        <v>18</v>
      </c>
      <c r="G184" t="s">
        <v>8</v>
      </c>
      <c r="H184" t="s">
        <v>576</v>
      </c>
      <c r="I184">
        <v>1389</v>
      </c>
      <c r="J184">
        <v>142</v>
      </c>
    </row>
    <row r="185" spans="1:10" x14ac:dyDescent="0.25">
      <c r="A185">
        <v>26682</v>
      </c>
      <c r="B185" t="s">
        <v>61</v>
      </c>
      <c r="C185" t="s">
        <v>57</v>
      </c>
      <c r="D185">
        <v>-2</v>
      </c>
      <c r="E185">
        <v>-2</v>
      </c>
      <c r="F185">
        <v>29</v>
      </c>
      <c r="G185" t="s">
        <v>8</v>
      </c>
      <c r="H185" t="s">
        <v>576</v>
      </c>
      <c r="I185">
        <v>1389</v>
      </c>
      <c r="J185">
        <v>241</v>
      </c>
    </row>
    <row r="186" spans="1:10" x14ac:dyDescent="0.25">
      <c r="A186">
        <v>26761</v>
      </c>
      <c r="B186" t="s">
        <v>59</v>
      </c>
      <c r="C186" t="s">
        <v>57</v>
      </c>
      <c r="D186">
        <v>-2</v>
      </c>
      <c r="E186">
        <v>-2</v>
      </c>
      <c r="F186">
        <v>18</v>
      </c>
      <c r="G186" t="s">
        <v>8</v>
      </c>
      <c r="H186" t="s">
        <v>576</v>
      </c>
      <c r="I186">
        <v>1389</v>
      </c>
      <c r="J186">
        <v>358</v>
      </c>
    </row>
    <row r="187" spans="1:10" x14ac:dyDescent="0.25">
      <c r="A187">
        <v>26980</v>
      </c>
      <c r="B187" t="s">
        <v>108</v>
      </c>
      <c r="C187" t="s">
        <v>104</v>
      </c>
      <c r="D187">
        <v>-2</v>
      </c>
      <c r="E187">
        <v>3</v>
      </c>
      <c r="F187">
        <v>18</v>
      </c>
      <c r="G187" t="s">
        <v>8</v>
      </c>
      <c r="H187" t="s">
        <v>577</v>
      </c>
      <c r="I187">
        <v>1271</v>
      </c>
      <c r="J187">
        <v>649</v>
      </c>
    </row>
    <row r="188" spans="1:10" x14ac:dyDescent="0.25">
      <c r="A188">
        <v>28034</v>
      </c>
      <c r="B188" t="s">
        <v>24</v>
      </c>
      <c r="C188" t="s">
        <v>23</v>
      </c>
      <c r="D188">
        <v>-2</v>
      </c>
      <c r="E188">
        <v>-2</v>
      </c>
      <c r="F188">
        <v>5</v>
      </c>
      <c r="G188" t="s">
        <v>8</v>
      </c>
      <c r="H188" t="s">
        <v>578</v>
      </c>
      <c r="I188">
        <v>1397</v>
      </c>
      <c r="J188">
        <v>483</v>
      </c>
    </row>
    <row r="189" spans="1:10" x14ac:dyDescent="0.25">
      <c r="A189">
        <v>28046</v>
      </c>
      <c r="B189" t="s">
        <v>27</v>
      </c>
      <c r="C189" t="s">
        <v>23</v>
      </c>
      <c r="D189">
        <v>-2</v>
      </c>
      <c r="E189">
        <v>-2</v>
      </c>
      <c r="F189">
        <v>12</v>
      </c>
      <c r="G189" t="s">
        <v>8</v>
      </c>
      <c r="H189" t="s">
        <v>578</v>
      </c>
      <c r="I189">
        <v>1397</v>
      </c>
      <c r="J189">
        <v>227</v>
      </c>
    </row>
    <row r="190" spans="1:10" x14ac:dyDescent="0.25">
      <c r="A190">
        <v>28061</v>
      </c>
      <c r="B190" t="s">
        <v>26</v>
      </c>
      <c r="C190" t="s">
        <v>23</v>
      </c>
      <c r="D190">
        <v>-1</v>
      </c>
      <c r="E190">
        <v>-1</v>
      </c>
      <c r="F190">
        <v>8</v>
      </c>
      <c r="G190" t="s">
        <v>8</v>
      </c>
      <c r="H190" t="s">
        <v>578</v>
      </c>
      <c r="I190">
        <v>1397</v>
      </c>
      <c r="J190">
        <v>364</v>
      </c>
    </row>
    <row r="191" spans="1:10" x14ac:dyDescent="0.25">
      <c r="A191">
        <v>28071</v>
      </c>
      <c r="B191" t="s">
        <v>25</v>
      </c>
      <c r="C191" t="s">
        <v>23</v>
      </c>
      <c r="D191">
        <v>-1</v>
      </c>
      <c r="E191">
        <v>-2</v>
      </c>
      <c r="F191">
        <v>24</v>
      </c>
      <c r="G191" t="s">
        <v>8</v>
      </c>
      <c r="H191" t="s">
        <v>578</v>
      </c>
      <c r="I191">
        <v>1397</v>
      </c>
      <c r="J191">
        <v>291</v>
      </c>
    </row>
    <row r="192" spans="1:10" x14ac:dyDescent="0.25">
      <c r="A192">
        <v>28812</v>
      </c>
      <c r="B192" t="s">
        <v>489</v>
      </c>
      <c r="C192" t="s">
        <v>488</v>
      </c>
      <c r="D192">
        <v>-2</v>
      </c>
      <c r="E192">
        <v>-2</v>
      </c>
      <c r="F192" t="s">
        <v>758</v>
      </c>
      <c r="G192" t="s">
        <v>758</v>
      </c>
      <c r="H192" t="s">
        <v>754</v>
      </c>
      <c r="I192">
        <v>0</v>
      </c>
      <c r="J192">
        <v>162</v>
      </c>
    </row>
    <row r="193" spans="1:10" x14ac:dyDescent="0.25">
      <c r="A193">
        <v>29117</v>
      </c>
      <c r="B193" t="s">
        <v>354</v>
      </c>
      <c r="C193" t="s">
        <v>353</v>
      </c>
      <c r="D193">
        <v>1</v>
      </c>
      <c r="E193">
        <v>0</v>
      </c>
      <c r="F193">
        <v>16</v>
      </c>
      <c r="G193" t="s">
        <v>8</v>
      </c>
      <c r="H193" t="s">
        <v>579</v>
      </c>
      <c r="I193">
        <v>1229</v>
      </c>
      <c r="J193">
        <v>157</v>
      </c>
    </row>
    <row r="194" spans="1:10" x14ac:dyDescent="0.25">
      <c r="A194">
        <v>29336</v>
      </c>
      <c r="B194" t="s">
        <v>399</v>
      </c>
      <c r="C194" t="s">
        <v>398</v>
      </c>
      <c r="D194">
        <v>-2</v>
      </c>
      <c r="E194">
        <v>-2</v>
      </c>
      <c r="F194" t="s">
        <v>758</v>
      </c>
      <c r="G194" t="s">
        <v>758</v>
      </c>
      <c r="H194" t="s">
        <v>754</v>
      </c>
      <c r="I194">
        <v>0</v>
      </c>
      <c r="J194">
        <v>88</v>
      </c>
    </row>
    <row r="195" spans="1:10" x14ac:dyDescent="0.25">
      <c r="A195">
        <v>29798</v>
      </c>
      <c r="B195" t="s">
        <v>403</v>
      </c>
      <c r="C195" t="s">
        <v>402</v>
      </c>
      <c r="D195">
        <v>-2</v>
      </c>
      <c r="E195">
        <v>-2</v>
      </c>
      <c r="F195" t="s">
        <v>758</v>
      </c>
      <c r="G195" t="s">
        <v>758</v>
      </c>
      <c r="H195" t="s">
        <v>754</v>
      </c>
      <c r="I195">
        <v>0</v>
      </c>
      <c r="J195">
        <v>572</v>
      </c>
    </row>
    <row r="196" spans="1:10" x14ac:dyDescent="0.25">
      <c r="A196">
        <v>29804</v>
      </c>
      <c r="B196" t="s">
        <v>404</v>
      </c>
      <c r="C196" t="s">
        <v>402</v>
      </c>
      <c r="D196">
        <v>-2</v>
      </c>
      <c r="E196">
        <v>-2</v>
      </c>
      <c r="F196" t="s">
        <v>758</v>
      </c>
      <c r="G196" t="s">
        <v>758</v>
      </c>
      <c r="H196" t="s">
        <v>754</v>
      </c>
      <c r="I196">
        <v>0</v>
      </c>
      <c r="J196">
        <v>413</v>
      </c>
    </row>
    <row r="197" spans="1:10" x14ac:dyDescent="0.25">
      <c r="A197">
        <v>29981</v>
      </c>
      <c r="B197" t="s">
        <v>408</v>
      </c>
      <c r="C197" t="s">
        <v>407</v>
      </c>
      <c r="D197">
        <v>-2</v>
      </c>
      <c r="E197">
        <v>-2</v>
      </c>
      <c r="F197" t="s">
        <v>758</v>
      </c>
      <c r="G197" t="s">
        <v>758</v>
      </c>
      <c r="H197" t="s">
        <v>754</v>
      </c>
      <c r="I197">
        <v>0</v>
      </c>
      <c r="J197">
        <v>409</v>
      </c>
    </row>
    <row r="198" spans="1:10" x14ac:dyDescent="0.25">
      <c r="A198">
        <v>30442</v>
      </c>
      <c r="B198" t="s">
        <v>406</v>
      </c>
      <c r="C198" t="s">
        <v>405</v>
      </c>
      <c r="D198">
        <v>-2</v>
      </c>
      <c r="E198">
        <v>-2</v>
      </c>
      <c r="F198" t="s">
        <v>758</v>
      </c>
      <c r="G198" t="s">
        <v>758</v>
      </c>
      <c r="H198" t="s">
        <v>754</v>
      </c>
      <c r="I198">
        <v>0</v>
      </c>
      <c r="J198">
        <v>199</v>
      </c>
    </row>
    <row r="199" spans="1:10" x14ac:dyDescent="0.25">
      <c r="A199">
        <v>30764</v>
      </c>
      <c r="B199" t="s">
        <v>401</v>
      </c>
      <c r="C199" t="s">
        <v>400</v>
      </c>
      <c r="D199">
        <v>-2</v>
      </c>
      <c r="E199">
        <v>-2</v>
      </c>
      <c r="F199" t="s">
        <v>758</v>
      </c>
      <c r="G199" t="s">
        <v>758</v>
      </c>
      <c r="H199" t="s">
        <v>754</v>
      </c>
      <c r="I199">
        <v>0</v>
      </c>
      <c r="J199">
        <v>422</v>
      </c>
    </row>
    <row r="200" spans="1:10" x14ac:dyDescent="0.25">
      <c r="A200">
        <v>31525</v>
      </c>
      <c r="B200" t="s">
        <v>481</v>
      </c>
      <c r="C200" t="s">
        <v>480</v>
      </c>
      <c r="D200">
        <v>-2</v>
      </c>
      <c r="E200">
        <v>-2</v>
      </c>
      <c r="F200" t="s">
        <v>758</v>
      </c>
      <c r="G200" t="s">
        <v>758</v>
      </c>
      <c r="H200" t="s">
        <v>754</v>
      </c>
      <c r="I200">
        <v>0</v>
      </c>
      <c r="J200">
        <v>492</v>
      </c>
    </row>
    <row r="201" spans="1:10" x14ac:dyDescent="0.25">
      <c r="A201">
        <v>32189</v>
      </c>
      <c r="B201" t="s">
        <v>283</v>
      </c>
      <c r="C201" t="s">
        <v>282</v>
      </c>
      <c r="D201">
        <v>-2</v>
      </c>
      <c r="E201">
        <v>3</v>
      </c>
      <c r="F201">
        <v>8</v>
      </c>
      <c r="G201" t="s">
        <v>8</v>
      </c>
      <c r="H201" t="s">
        <v>580</v>
      </c>
      <c r="I201">
        <v>0</v>
      </c>
      <c r="J201">
        <v>365</v>
      </c>
    </row>
    <row r="202" spans="1:10" x14ac:dyDescent="0.25">
      <c r="A202">
        <v>33561</v>
      </c>
      <c r="B202" t="s">
        <v>222</v>
      </c>
      <c r="C202" t="s">
        <v>221</v>
      </c>
      <c r="D202">
        <v>-1</v>
      </c>
      <c r="E202">
        <v>-2</v>
      </c>
      <c r="F202">
        <v>9</v>
      </c>
      <c r="G202" t="s">
        <v>8</v>
      </c>
      <c r="H202" t="s">
        <v>581</v>
      </c>
      <c r="I202">
        <v>1673</v>
      </c>
      <c r="J202">
        <v>261</v>
      </c>
    </row>
    <row r="203" spans="1:10" x14ac:dyDescent="0.25">
      <c r="A203">
        <v>33856</v>
      </c>
      <c r="B203" t="s">
        <v>223</v>
      </c>
      <c r="C203" t="s">
        <v>221</v>
      </c>
      <c r="D203">
        <v>0</v>
      </c>
      <c r="E203">
        <v>3</v>
      </c>
      <c r="F203">
        <v>14</v>
      </c>
      <c r="G203" t="s">
        <v>8</v>
      </c>
      <c r="H203" t="s">
        <v>581</v>
      </c>
      <c r="I203">
        <v>1673</v>
      </c>
      <c r="J203">
        <v>670</v>
      </c>
    </row>
    <row r="204" spans="1:10" x14ac:dyDescent="0.25">
      <c r="A204">
        <v>34575</v>
      </c>
      <c r="B204" t="s">
        <v>352</v>
      </c>
      <c r="C204" t="s">
        <v>349</v>
      </c>
      <c r="D204">
        <v>2</v>
      </c>
      <c r="E204">
        <v>3</v>
      </c>
      <c r="F204">
        <v>17</v>
      </c>
      <c r="G204" t="s">
        <v>8</v>
      </c>
      <c r="H204" t="s">
        <v>582</v>
      </c>
      <c r="I204">
        <v>1704</v>
      </c>
      <c r="J204">
        <v>169</v>
      </c>
    </row>
    <row r="205" spans="1:10" x14ac:dyDescent="0.25">
      <c r="A205">
        <v>34587</v>
      </c>
      <c r="B205" t="s">
        <v>351</v>
      </c>
      <c r="C205" t="s">
        <v>349</v>
      </c>
      <c r="D205">
        <v>-1</v>
      </c>
      <c r="E205">
        <v>3</v>
      </c>
      <c r="F205">
        <v>25</v>
      </c>
      <c r="G205" t="s">
        <v>8</v>
      </c>
      <c r="H205" t="s">
        <v>582</v>
      </c>
      <c r="I205">
        <v>1704</v>
      </c>
      <c r="J205">
        <v>428</v>
      </c>
    </row>
    <row r="206" spans="1:10" x14ac:dyDescent="0.25">
      <c r="A206">
        <v>34666</v>
      </c>
      <c r="B206" t="s">
        <v>427</v>
      </c>
      <c r="C206" t="s">
        <v>426</v>
      </c>
      <c r="D206">
        <v>-2</v>
      </c>
      <c r="E206">
        <v>-2</v>
      </c>
      <c r="F206" t="s">
        <v>758</v>
      </c>
      <c r="G206" t="s">
        <v>758</v>
      </c>
      <c r="H206" t="s">
        <v>754</v>
      </c>
      <c r="I206">
        <v>0</v>
      </c>
      <c r="J206">
        <v>365</v>
      </c>
    </row>
    <row r="207" spans="1:10" x14ac:dyDescent="0.25">
      <c r="A207">
        <v>35439</v>
      </c>
      <c r="B207" t="s">
        <v>48</v>
      </c>
      <c r="C207" t="s">
        <v>45</v>
      </c>
      <c r="D207">
        <v>-2</v>
      </c>
      <c r="E207">
        <v>0</v>
      </c>
      <c r="F207">
        <v>18</v>
      </c>
      <c r="G207" t="s">
        <v>8</v>
      </c>
      <c r="H207" t="s">
        <v>538</v>
      </c>
      <c r="I207">
        <v>3407</v>
      </c>
      <c r="J207">
        <v>595</v>
      </c>
    </row>
    <row r="208" spans="1:10" x14ac:dyDescent="0.25">
      <c r="A208">
        <v>36195</v>
      </c>
      <c r="B208" t="s">
        <v>397</v>
      </c>
      <c r="C208" t="s">
        <v>396</v>
      </c>
      <c r="D208">
        <v>-2</v>
      </c>
      <c r="E208">
        <v>-2</v>
      </c>
      <c r="F208" t="s">
        <v>758</v>
      </c>
      <c r="G208" t="s">
        <v>758</v>
      </c>
      <c r="H208" t="s">
        <v>754</v>
      </c>
      <c r="I208">
        <v>0</v>
      </c>
      <c r="J208">
        <v>371</v>
      </c>
    </row>
    <row r="209" spans="1:10" x14ac:dyDescent="0.25">
      <c r="A209">
        <v>36353</v>
      </c>
      <c r="B209" t="s">
        <v>126</v>
      </c>
      <c r="C209" t="s">
        <v>123</v>
      </c>
      <c r="D209">
        <v>2</v>
      </c>
      <c r="E209">
        <v>3</v>
      </c>
      <c r="F209">
        <v>25</v>
      </c>
      <c r="G209" t="s">
        <v>8</v>
      </c>
      <c r="H209" t="s">
        <v>583</v>
      </c>
      <c r="I209">
        <v>1842</v>
      </c>
      <c r="J209">
        <v>371</v>
      </c>
    </row>
    <row r="210" spans="1:10" x14ac:dyDescent="0.25">
      <c r="A210">
        <v>37254</v>
      </c>
      <c r="B210" t="s">
        <v>300</v>
      </c>
      <c r="C210" t="s">
        <v>297</v>
      </c>
      <c r="D210">
        <v>-2</v>
      </c>
      <c r="E210">
        <v>-2</v>
      </c>
      <c r="F210">
        <v>5</v>
      </c>
      <c r="G210" t="s">
        <v>8</v>
      </c>
      <c r="H210" t="s">
        <v>542</v>
      </c>
      <c r="I210">
        <v>2511</v>
      </c>
      <c r="J210">
        <v>314</v>
      </c>
    </row>
    <row r="211" spans="1:10" x14ac:dyDescent="0.25">
      <c r="A211">
        <v>37473</v>
      </c>
      <c r="B211" t="s">
        <v>322</v>
      </c>
      <c r="C211" t="s">
        <v>64</v>
      </c>
      <c r="D211">
        <v>-2</v>
      </c>
      <c r="E211">
        <v>-2</v>
      </c>
      <c r="F211">
        <v>0</v>
      </c>
      <c r="G211" t="s">
        <v>8</v>
      </c>
      <c r="H211" t="s">
        <v>528</v>
      </c>
      <c r="I211">
        <v>2043</v>
      </c>
      <c r="J211">
        <v>362</v>
      </c>
    </row>
    <row r="212" spans="1:10" x14ac:dyDescent="0.25">
      <c r="A212">
        <v>37709</v>
      </c>
      <c r="B212" t="s">
        <v>244</v>
      </c>
      <c r="C212" t="s">
        <v>64</v>
      </c>
      <c r="D212">
        <v>2</v>
      </c>
      <c r="E212">
        <v>3</v>
      </c>
      <c r="F212">
        <v>14</v>
      </c>
      <c r="G212" t="s">
        <v>8</v>
      </c>
      <c r="H212" t="s">
        <v>511</v>
      </c>
      <c r="I212">
        <v>3180</v>
      </c>
      <c r="J212">
        <v>341</v>
      </c>
    </row>
    <row r="213" spans="1:10" x14ac:dyDescent="0.25">
      <c r="A213">
        <v>38453</v>
      </c>
      <c r="B213" t="s">
        <v>435</v>
      </c>
      <c r="C213" t="s">
        <v>226</v>
      </c>
      <c r="D213">
        <v>-2</v>
      </c>
      <c r="E213">
        <v>-2</v>
      </c>
      <c r="F213" t="s">
        <v>758</v>
      </c>
      <c r="G213" t="s">
        <v>758</v>
      </c>
      <c r="H213" t="s">
        <v>754</v>
      </c>
      <c r="I213">
        <v>0</v>
      </c>
      <c r="J213">
        <v>1037</v>
      </c>
    </row>
    <row r="214" spans="1:10" x14ac:dyDescent="0.25">
      <c r="A214">
        <v>38568</v>
      </c>
      <c r="B214" t="s">
        <v>49</v>
      </c>
      <c r="C214" t="s">
        <v>45</v>
      </c>
      <c r="D214">
        <v>-1</v>
      </c>
      <c r="E214">
        <v>2</v>
      </c>
      <c r="F214">
        <v>14</v>
      </c>
      <c r="G214" t="s">
        <v>8</v>
      </c>
      <c r="H214" t="s">
        <v>538</v>
      </c>
      <c r="I214">
        <v>3407</v>
      </c>
      <c r="J214">
        <v>64</v>
      </c>
    </row>
    <row r="215" spans="1:10" x14ac:dyDescent="0.25">
      <c r="A215">
        <v>39202</v>
      </c>
      <c r="B215" t="s">
        <v>239</v>
      </c>
      <c r="C215" t="s">
        <v>236</v>
      </c>
      <c r="D215">
        <v>0</v>
      </c>
      <c r="E215">
        <v>1</v>
      </c>
      <c r="F215">
        <v>16</v>
      </c>
      <c r="G215" t="s">
        <v>8</v>
      </c>
      <c r="H215" t="s">
        <v>563</v>
      </c>
      <c r="I215">
        <v>2052</v>
      </c>
      <c r="J215">
        <v>208</v>
      </c>
    </row>
    <row r="216" spans="1:10" x14ac:dyDescent="0.25">
      <c r="A216">
        <v>40435</v>
      </c>
      <c r="B216" t="s">
        <v>471</v>
      </c>
      <c r="C216" t="s">
        <v>259</v>
      </c>
      <c r="D216">
        <v>2</v>
      </c>
      <c r="E216">
        <v>3</v>
      </c>
      <c r="F216" t="s">
        <v>758</v>
      </c>
      <c r="G216" t="s">
        <v>758</v>
      </c>
      <c r="H216" t="s">
        <v>584</v>
      </c>
      <c r="I216">
        <v>2111</v>
      </c>
      <c r="J216">
        <v>314</v>
      </c>
    </row>
    <row r="217" spans="1:10" x14ac:dyDescent="0.25">
      <c r="A217">
        <v>40769</v>
      </c>
      <c r="B217" t="s">
        <v>337</v>
      </c>
      <c r="C217" t="s">
        <v>334</v>
      </c>
      <c r="D217">
        <v>-2</v>
      </c>
      <c r="E217">
        <v>-2</v>
      </c>
      <c r="F217">
        <v>18</v>
      </c>
      <c r="G217" t="s">
        <v>8</v>
      </c>
      <c r="H217" t="s">
        <v>539</v>
      </c>
      <c r="I217">
        <v>1810</v>
      </c>
      <c r="J217">
        <v>264</v>
      </c>
    </row>
    <row r="218" spans="1:10" x14ac:dyDescent="0.25">
      <c r="A218">
        <v>41038</v>
      </c>
      <c r="B218" t="s">
        <v>314</v>
      </c>
      <c r="C218" t="s">
        <v>64</v>
      </c>
      <c r="D218">
        <v>2</v>
      </c>
      <c r="E218">
        <v>3</v>
      </c>
      <c r="F218">
        <v>18</v>
      </c>
      <c r="G218" t="s">
        <v>8</v>
      </c>
      <c r="H218" t="s">
        <v>530</v>
      </c>
      <c r="I218">
        <v>1372</v>
      </c>
      <c r="J218">
        <v>486</v>
      </c>
    </row>
    <row r="219" spans="1:10" x14ac:dyDescent="0.25">
      <c r="A219">
        <v>41154</v>
      </c>
      <c r="B219" t="s">
        <v>133</v>
      </c>
      <c r="C219" t="s">
        <v>129</v>
      </c>
      <c r="D219">
        <v>-1</v>
      </c>
      <c r="E219">
        <v>0</v>
      </c>
      <c r="F219">
        <v>8</v>
      </c>
      <c r="G219" t="s">
        <v>8</v>
      </c>
      <c r="H219" t="s">
        <v>535</v>
      </c>
      <c r="I219">
        <v>1741</v>
      </c>
      <c r="J219">
        <v>132</v>
      </c>
    </row>
    <row r="220" spans="1:10" x14ac:dyDescent="0.25">
      <c r="A220">
        <v>41786</v>
      </c>
      <c r="B220" t="s">
        <v>318</v>
      </c>
      <c r="C220" t="s">
        <v>64</v>
      </c>
      <c r="D220">
        <v>-2</v>
      </c>
      <c r="E220">
        <v>-2</v>
      </c>
      <c r="F220">
        <v>6</v>
      </c>
      <c r="G220" t="s">
        <v>8</v>
      </c>
      <c r="H220" t="s">
        <v>528</v>
      </c>
      <c r="I220">
        <v>2043</v>
      </c>
      <c r="J220">
        <v>232</v>
      </c>
    </row>
    <row r="221" spans="1:10" x14ac:dyDescent="0.25">
      <c r="A221">
        <v>42341</v>
      </c>
      <c r="B221" t="s">
        <v>344</v>
      </c>
      <c r="C221" t="s">
        <v>341</v>
      </c>
      <c r="D221">
        <v>-1</v>
      </c>
      <c r="E221">
        <v>-1</v>
      </c>
      <c r="F221">
        <v>18</v>
      </c>
      <c r="G221" t="s">
        <v>8</v>
      </c>
      <c r="H221" t="s">
        <v>549</v>
      </c>
      <c r="I221">
        <v>1410</v>
      </c>
      <c r="J221">
        <v>455</v>
      </c>
    </row>
    <row r="222" spans="1:10" x14ac:dyDescent="0.25">
      <c r="A222">
        <v>43023</v>
      </c>
      <c r="B222" t="s">
        <v>105</v>
      </c>
      <c r="C222" t="s">
        <v>104</v>
      </c>
      <c r="D222">
        <v>-1</v>
      </c>
      <c r="E222">
        <v>3</v>
      </c>
      <c r="F222">
        <v>13</v>
      </c>
      <c r="G222" t="s">
        <v>8</v>
      </c>
      <c r="H222" t="s">
        <v>577</v>
      </c>
      <c r="I222">
        <v>1271</v>
      </c>
      <c r="J222">
        <v>189</v>
      </c>
    </row>
    <row r="223" spans="1:10" x14ac:dyDescent="0.25">
      <c r="A223">
        <v>43655</v>
      </c>
      <c r="B223" t="s">
        <v>225</v>
      </c>
      <c r="C223" t="s">
        <v>221</v>
      </c>
      <c r="D223">
        <v>-1</v>
      </c>
      <c r="E223">
        <v>1</v>
      </c>
      <c r="F223">
        <v>17</v>
      </c>
      <c r="G223" t="s">
        <v>8</v>
      </c>
      <c r="H223" t="s">
        <v>581</v>
      </c>
      <c r="I223">
        <v>1673</v>
      </c>
      <c r="J223">
        <v>189</v>
      </c>
    </row>
    <row r="224" spans="1:10" x14ac:dyDescent="0.25">
      <c r="A224">
        <v>43916</v>
      </c>
      <c r="B224" t="s">
        <v>346</v>
      </c>
      <c r="C224" t="s">
        <v>340</v>
      </c>
      <c r="D224">
        <v>-2</v>
      </c>
      <c r="E224">
        <v>-1</v>
      </c>
      <c r="F224">
        <v>12</v>
      </c>
      <c r="G224" t="s">
        <v>8</v>
      </c>
      <c r="H224" t="s">
        <v>548</v>
      </c>
      <c r="I224">
        <v>2052</v>
      </c>
      <c r="J224">
        <v>583</v>
      </c>
    </row>
    <row r="225" spans="1:10" x14ac:dyDescent="0.25">
      <c r="A225">
        <v>44295</v>
      </c>
      <c r="B225" t="s">
        <v>182</v>
      </c>
      <c r="C225" t="s">
        <v>64</v>
      </c>
      <c r="D225">
        <v>-2</v>
      </c>
      <c r="E225">
        <v>-2</v>
      </c>
      <c r="F225">
        <v>22</v>
      </c>
      <c r="G225" t="s">
        <v>8</v>
      </c>
      <c r="H225" t="s">
        <v>585</v>
      </c>
      <c r="I225">
        <v>2242</v>
      </c>
      <c r="J225">
        <v>777</v>
      </c>
    </row>
    <row r="226" spans="1:10" x14ac:dyDescent="0.25">
      <c r="A226">
        <v>45378</v>
      </c>
      <c r="B226" t="s">
        <v>110</v>
      </c>
      <c r="C226" t="s">
        <v>109</v>
      </c>
      <c r="D226">
        <v>2</v>
      </c>
      <c r="E226">
        <v>1</v>
      </c>
      <c r="F226">
        <v>18</v>
      </c>
      <c r="G226" t="s">
        <v>8</v>
      </c>
      <c r="H226" t="s">
        <v>543</v>
      </c>
      <c r="I226">
        <v>1787</v>
      </c>
      <c r="J226">
        <v>152</v>
      </c>
    </row>
    <row r="227" spans="1:10" x14ac:dyDescent="0.25">
      <c r="A227">
        <v>45433</v>
      </c>
      <c r="B227" t="s">
        <v>146</v>
      </c>
      <c r="C227" t="s">
        <v>135</v>
      </c>
      <c r="D227">
        <v>-2</v>
      </c>
      <c r="E227">
        <v>1</v>
      </c>
      <c r="F227">
        <v>10</v>
      </c>
      <c r="G227" t="s">
        <v>8</v>
      </c>
      <c r="H227" t="s">
        <v>547</v>
      </c>
      <c r="I227">
        <v>1431</v>
      </c>
      <c r="J227">
        <v>233</v>
      </c>
    </row>
    <row r="228" spans="1:10" x14ac:dyDescent="0.25">
      <c r="A228">
        <v>45482</v>
      </c>
      <c r="B228" t="s">
        <v>345</v>
      </c>
      <c r="C228" t="s">
        <v>341</v>
      </c>
      <c r="D228">
        <v>2</v>
      </c>
      <c r="E228">
        <v>0</v>
      </c>
      <c r="F228">
        <v>0</v>
      </c>
      <c r="G228" t="s">
        <v>8</v>
      </c>
      <c r="H228" t="s">
        <v>549</v>
      </c>
      <c r="I228">
        <v>1410</v>
      </c>
      <c r="J228">
        <v>222</v>
      </c>
    </row>
    <row r="229" spans="1:10" x14ac:dyDescent="0.25">
      <c r="A229">
        <v>45676</v>
      </c>
      <c r="B229" t="s">
        <v>462</v>
      </c>
      <c r="C229" t="s">
        <v>39</v>
      </c>
      <c r="D229">
        <v>-2</v>
      </c>
      <c r="E229">
        <v>-2</v>
      </c>
      <c r="F229" t="s">
        <v>758</v>
      </c>
      <c r="G229" t="s">
        <v>758</v>
      </c>
      <c r="H229" t="s">
        <v>754</v>
      </c>
      <c r="I229">
        <v>0</v>
      </c>
      <c r="J229">
        <v>515</v>
      </c>
    </row>
    <row r="230" spans="1:10" x14ac:dyDescent="0.25">
      <c r="A230">
        <v>46164</v>
      </c>
      <c r="B230" t="s">
        <v>288</v>
      </c>
      <c r="C230" t="s">
        <v>284</v>
      </c>
      <c r="D230">
        <v>-2</v>
      </c>
      <c r="E230">
        <v>3</v>
      </c>
      <c r="F230">
        <v>16</v>
      </c>
      <c r="G230" t="s">
        <v>8</v>
      </c>
      <c r="H230" t="s">
        <v>541</v>
      </c>
      <c r="I230">
        <v>3194</v>
      </c>
      <c r="J230">
        <v>983</v>
      </c>
    </row>
    <row r="231" spans="1:10" x14ac:dyDescent="0.25">
      <c r="A231">
        <v>46760</v>
      </c>
      <c r="B231" t="s">
        <v>430</v>
      </c>
      <c r="C231" t="s">
        <v>284</v>
      </c>
      <c r="D231">
        <v>-2</v>
      </c>
      <c r="E231">
        <v>-2</v>
      </c>
      <c r="F231" t="s">
        <v>758</v>
      </c>
      <c r="G231" t="s">
        <v>758</v>
      </c>
      <c r="H231" t="s">
        <v>754</v>
      </c>
      <c r="I231">
        <v>0</v>
      </c>
      <c r="J231">
        <v>287</v>
      </c>
    </row>
    <row r="232" spans="1:10" x14ac:dyDescent="0.25">
      <c r="A232">
        <v>47016</v>
      </c>
      <c r="B232" t="s">
        <v>3</v>
      </c>
      <c r="C232" t="s">
        <v>2</v>
      </c>
      <c r="D232">
        <v>2</v>
      </c>
      <c r="E232">
        <v>3</v>
      </c>
      <c r="F232">
        <v>18</v>
      </c>
      <c r="G232" t="s">
        <v>8</v>
      </c>
      <c r="H232" t="s">
        <v>586</v>
      </c>
      <c r="I232">
        <v>1553</v>
      </c>
      <c r="J232">
        <v>287</v>
      </c>
    </row>
    <row r="233" spans="1:10" x14ac:dyDescent="0.25">
      <c r="A233">
        <v>47272</v>
      </c>
      <c r="B233" t="s">
        <v>464</v>
      </c>
      <c r="C233" t="s">
        <v>463</v>
      </c>
      <c r="D233">
        <v>-2</v>
      </c>
      <c r="E233">
        <v>-2</v>
      </c>
      <c r="F233" t="s">
        <v>758</v>
      </c>
      <c r="G233" t="s">
        <v>758</v>
      </c>
      <c r="H233" t="s">
        <v>754</v>
      </c>
      <c r="I233">
        <v>0</v>
      </c>
      <c r="J233">
        <v>262</v>
      </c>
    </row>
    <row r="234" spans="1:10" x14ac:dyDescent="0.25">
      <c r="A234">
        <v>47405</v>
      </c>
      <c r="B234" t="s">
        <v>12</v>
      </c>
      <c r="C234" t="s">
        <v>5</v>
      </c>
      <c r="D234">
        <v>-1</v>
      </c>
      <c r="E234">
        <v>-2</v>
      </c>
      <c r="F234">
        <v>17</v>
      </c>
      <c r="G234" t="s">
        <v>8</v>
      </c>
      <c r="H234" t="s">
        <v>569</v>
      </c>
      <c r="I234">
        <v>1843</v>
      </c>
      <c r="J234">
        <v>206</v>
      </c>
    </row>
    <row r="235" spans="1:10" x14ac:dyDescent="0.25">
      <c r="A235">
        <v>47570</v>
      </c>
      <c r="B235" t="s">
        <v>107</v>
      </c>
      <c r="C235" t="s">
        <v>104</v>
      </c>
      <c r="D235">
        <v>-2</v>
      </c>
      <c r="E235">
        <v>0</v>
      </c>
      <c r="F235">
        <v>10</v>
      </c>
      <c r="G235" t="s">
        <v>8</v>
      </c>
      <c r="H235" t="s">
        <v>577</v>
      </c>
      <c r="I235">
        <v>1271</v>
      </c>
      <c r="J235">
        <v>104</v>
      </c>
    </row>
    <row r="236" spans="1:10" x14ac:dyDescent="0.25">
      <c r="A236">
        <v>48124</v>
      </c>
      <c r="B236" t="s">
        <v>55</v>
      </c>
      <c r="C236" t="s">
        <v>51</v>
      </c>
      <c r="D236">
        <v>-2</v>
      </c>
      <c r="E236">
        <v>-2</v>
      </c>
      <c r="F236">
        <v>28</v>
      </c>
      <c r="G236" t="s">
        <v>8</v>
      </c>
      <c r="H236" t="s">
        <v>540</v>
      </c>
      <c r="I236">
        <v>2632</v>
      </c>
      <c r="J236">
        <v>365</v>
      </c>
    </row>
    <row r="237" spans="1:10" x14ac:dyDescent="0.25">
      <c r="A237">
        <v>48896</v>
      </c>
      <c r="B237" t="s">
        <v>131</v>
      </c>
      <c r="C237" t="s">
        <v>129</v>
      </c>
      <c r="D237">
        <v>-2</v>
      </c>
      <c r="E237">
        <v>-2</v>
      </c>
      <c r="F237">
        <v>11</v>
      </c>
      <c r="G237" t="s">
        <v>8</v>
      </c>
      <c r="H237" t="s">
        <v>535</v>
      </c>
      <c r="I237">
        <v>1741</v>
      </c>
      <c r="J237">
        <v>141</v>
      </c>
    </row>
    <row r="238" spans="1:10" x14ac:dyDescent="0.25">
      <c r="A238">
        <v>48948</v>
      </c>
      <c r="B238" t="s">
        <v>228</v>
      </c>
      <c r="C238" t="s">
        <v>227</v>
      </c>
      <c r="D238">
        <v>-1</v>
      </c>
      <c r="E238">
        <v>-2</v>
      </c>
      <c r="F238">
        <v>14</v>
      </c>
      <c r="G238" t="s">
        <v>8</v>
      </c>
      <c r="H238" t="s">
        <v>537</v>
      </c>
      <c r="I238">
        <v>1392</v>
      </c>
      <c r="J238">
        <v>155</v>
      </c>
    </row>
    <row r="239" spans="1:10" x14ac:dyDescent="0.25">
      <c r="A239">
        <v>49141</v>
      </c>
      <c r="B239" t="s">
        <v>286</v>
      </c>
      <c r="C239" t="s">
        <v>285</v>
      </c>
      <c r="D239">
        <v>1</v>
      </c>
      <c r="E239">
        <v>3</v>
      </c>
      <c r="F239">
        <v>14</v>
      </c>
      <c r="G239" t="s">
        <v>8</v>
      </c>
      <c r="H239" t="s">
        <v>587</v>
      </c>
      <c r="I239" t="s">
        <v>759</v>
      </c>
      <c r="J239">
        <v>167</v>
      </c>
    </row>
    <row r="240" spans="1:10" x14ac:dyDescent="0.25">
      <c r="A240">
        <v>70269</v>
      </c>
      <c r="B240" t="s">
        <v>269</v>
      </c>
      <c r="C240" t="s">
        <v>268</v>
      </c>
      <c r="D240">
        <v>0</v>
      </c>
      <c r="E240">
        <v>0</v>
      </c>
      <c r="F240">
        <v>15</v>
      </c>
      <c r="G240" t="s">
        <v>8</v>
      </c>
      <c r="H240" t="s">
        <v>567</v>
      </c>
      <c r="I240">
        <v>1848</v>
      </c>
      <c r="J240">
        <v>162</v>
      </c>
    </row>
    <row r="241" spans="1:10" x14ac:dyDescent="0.25">
      <c r="A241">
        <v>191224</v>
      </c>
      <c r="B241" t="s">
        <v>317</v>
      </c>
      <c r="C241" t="s">
        <v>64</v>
      </c>
      <c r="D241">
        <v>-2</v>
      </c>
      <c r="E241">
        <v>-2</v>
      </c>
      <c r="F241">
        <v>20</v>
      </c>
      <c r="G241" t="s">
        <v>8</v>
      </c>
      <c r="H241" t="s">
        <v>528</v>
      </c>
      <c r="I241">
        <v>2043</v>
      </c>
      <c r="J241">
        <v>287</v>
      </c>
    </row>
    <row r="242" spans="1:10" x14ac:dyDescent="0.25">
      <c r="A242">
        <v>191917</v>
      </c>
      <c r="B242" t="s">
        <v>319</v>
      </c>
      <c r="C242" t="s">
        <v>64</v>
      </c>
      <c r="D242">
        <v>1</v>
      </c>
      <c r="E242">
        <v>-2</v>
      </c>
      <c r="F242">
        <v>27</v>
      </c>
      <c r="G242" t="s">
        <v>8</v>
      </c>
      <c r="H242" t="s">
        <v>530</v>
      </c>
      <c r="I242">
        <v>1372</v>
      </c>
      <c r="J242">
        <v>168</v>
      </c>
    </row>
    <row r="243" spans="1:10" x14ac:dyDescent="0.25">
      <c r="A243">
        <v>284361</v>
      </c>
      <c r="B243" t="s">
        <v>456</v>
      </c>
      <c r="C243" t="s">
        <v>327</v>
      </c>
      <c r="D243">
        <v>2</v>
      </c>
      <c r="E243">
        <v>0</v>
      </c>
      <c r="F243" t="s">
        <v>758</v>
      </c>
      <c r="G243" t="s">
        <v>758</v>
      </c>
      <c r="H243" t="s">
        <v>754</v>
      </c>
      <c r="I243">
        <v>0</v>
      </c>
      <c r="J243">
        <v>337</v>
      </c>
    </row>
    <row r="244" spans="1:10" x14ac:dyDescent="0.25">
      <c r="A244">
        <v>461295</v>
      </c>
      <c r="B244" t="s">
        <v>321</v>
      </c>
      <c r="C244" t="s">
        <v>64</v>
      </c>
      <c r="D244">
        <v>0</v>
      </c>
      <c r="E244">
        <v>-1</v>
      </c>
      <c r="F244">
        <v>24</v>
      </c>
      <c r="G244" t="s">
        <v>8</v>
      </c>
      <c r="H244" t="s">
        <v>530</v>
      </c>
      <c r="I244">
        <v>1372</v>
      </c>
      <c r="J244">
        <v>215</v>
      </c>
    </row>
    <row r="245" spans="1:10" x14ac:dyDescent="0.25">
      <c r="A245">
        <v>463061</v>
      </c>
      <c r="B245" t="s">
        <v>247</v>
      </c>
      <c r="C245" t="s">
        <v>64</v>
      </c>
      <c r="D245">
        <v>-2</v>
      </c>
      <c r="E245">
        <v>-2</v>
      </c>
      <c r="F245">
        <v>12</v>
      </c>
      <c r="G245" t="s">
        <v>8</v>
      </c>
      <c r="H245" t="s">
        <v>511</v>
      </c>
      <c r="I245">
        <v>3180</v>
      </c>
      <c r="J245">
        <v>908</v>
      </c>
    </row>
    <row r="246" spans="1:10" x14ac:dyDescent="0.25">
      <c r="A246">
        <v>585804</v>
      </c>
      <c r="B246" t="s">
        <v>421</v>
      </c>
      <c r="C246" t="s">
        <v>289</v>
      </c>
      <c r="D246">
        <v>-2</v>
      </c>
      <c r="E246">
        <v>-2</v>
      </c>
      <c r="F246" t="s">
        <v>758</v>
      </c>
      <c r="G246" t="s">
        <v>758</v>
      </c>
      <c r="H246" t="s">
        <v>754</v>
      </c>
      <c r="I246">
        <v>0</v>
      </c>
      <c r="J246">
        <v>99</v>
      </c>
    </row>
    <row r="247" spans="1:10" x14ac:dyDescent="0.25">
      <c r="A247">
        <v>900424</v>
      </c>
      <c r="B247" t="s">
        <v>19</v>
      </c>
      <c r="C247" t="s">
        <v>18</v>
      </c>
      <c r="D247">
        <v>-2</v>
      </c>
      <c r="E247">
        <v>-2</v>
      </c>
      <c r="F247">
        <v>18</v>
      </c>
      <c r="G247" t="s">
        <v>8</v>
      </c>
      <c r="H247" t="s">
        <v>551</v>
      </c>
      <c r="I247">
        <v>623</v>
      </c>
      <c r="J247">
        <v>161</v>
      </c>
    </row>
    <row r="248" spans="1:10" x14ac:dyDescent="0.25">
      <c r="A248">
        <v>900795</v>
      </c>
      <c r="B248" t="s">
        <v>294</v>
      </c>
      <c r="C248" t="s">
        <v>289</v>
      </c>
      <c r="D248">
        <v>-2</v>
      </c>
      <c r="E248">
        <v>-1</v>
      </c>
      <c r="F248">
        <v>15</v>
      </c>
      <c r="G248" t="s">
        <v>8</v>
      </c>
      <c r="H248" t="s">
        <v>571</v>
      </c>
      <c r="I248">
        <v>2075</v>
      </c>
      <c r="J248">
        <v>200</v>
      </c>
    </row>
    <row r="249" spans="1:10" x14ac:dyDescent="0.25">
      <c r="A249">
        <v>901520</v>
      </c>
      <c r="B249" t="s">
        <v>495</v>
      </c>
      <c r="C249" t="s">
        <v>255</v>
      </c>
      <c r="D249">
        <v>-2</v>
      </c>
      <c r="E249">
        <v>-2</v>
      </c>
      <c r="F249" t="s">
        <v>758</v>
      </c>
      <c r="G249" t="s">
        <v>758</v>
      </c>
      <c r="H249" t="s">
        <v>754</v>
      </c>
      <c r="I249">
        <v>0</v>
      </c>
      <c r="J249">
        <v>277</v>
      </c>
    </row>
    <row r="250" spans="1:10" x14ac:dyDescent="0.25">
      <c r="A250">
        <v>901600</v>
      </c>
      <c r="B250" t="s">
        <v>347</v>
      </c>
      <c r="C250" t="s">
        <v>340</v>
      </c>
      <c r="D250">
        <v>-2</v>
      </c>
      <c r="E250">
        <v>-2</v>
      </c>
      <c r="F250">
        <v>1</v>
      </c>
      <c r="G250" t="s">
        <v>8</v>
      </c>
      <c r="H250" t="s">
        <v>548</v>
      </c>
      <c r="I250">
        <v>2052</v>
      </c>
      <c r="J250">
        <v>455</v>
      </c>
    </row>
    <row r="251" spans="1:10" x14ac:dyDescent="0.25">
      <c r="A251">
        <v>901878</v>
      </c>
      <c r="B251" t="s">
        <v>151</v>
      </c>
      <c r="C251" t="s">
        <v>147</v>
      </c>
      <c r="D251">
        <v>0</v>
      </c>
      <c r="E251">
        <v>-2</v>
      </c>
      <c r="F251">
        <v>13</v>
      </c>
      <c r="G251" t="s">
        <v>8</v>
      </c>
      <c r="H251" t="s">
        <v>533</v>
      </c>
      <c r="I251">
        <v>1351</v>
      </c>
      <c r="J251">
        <v>138</v>
      </c>
    </row>
    <row r="252" spans="1:10" x14ac:dyDescent="0.25">
      <c r="A252">
        <v>902494</v>
      </c>
      <c r="B252" t="s">
        <v>338</v>
      </c>
      <c r="C252" t="s">
        <v>334</v>
      </c>
      <c r="D252">
        <v>1</v>
      </c>
      <c r="E252">
        <v>1</v>
      </c>
      <c r="F252">
        <v>18</v>
      </c>
      <c r="G252" t="s">
        <v>8</v>
      </c>
      <c r="H252" t="s">
        <v>539</v>
      </c>
      <c r="I252">
        <v>1810</v>
      </c>
      <c r="J252">
        <v>152</v>
      </c>
    </row>
    <row r="253" spans="1:10" x14ac:dyDescent="0.25">
      <c r="A253">
        <v>902573</v>
      </c>
      <c r="B253" t="s">
        <v>174</v>
      </c>
      <c r="C253" t="s">
        <v>64</v>
      </c>
      <c r="D253">
        <v>-1</v>
      </c>
      <c r="E253">
        <v>-1</v>
      </c>
      <c r="F253">
        <v>6</v>
      </c>
      <c r="G253" t="s">
        <v>8</v>
      </c>
      <c r="H253" t="s">
        <v>521</v>
      </c>
      <c r="I253">
        <v>3167</v>
      </c>
      <c r="J253">
        <v>625</v>
      </c>
    </row>
    <row r="254" spans="1:10" x14ac:dyDescent="0.25">
      <c r="A254">
        <v>902639</v>
      </c>
      <c r="B254" t="s">
        <v>181</v>
      </c>
      <c r="C254" t="s">
        <v>64</v>
      </c>
      <c r="D254">
        <v>-2</v>
      </c>
      <c r="E254">
        <v>-1</v>
      </c>
      <c r="F254">
        <v>26</v>
      </c>
      <c r="G254" t="s">
        <v>8</v>
      </c>
      <c r="H254" t="s">
        <v>522</v>
      </c>
      <c r="I254">
        <v>2826</v>
      </c>
      <c r="J254">
        <v>422</v>
      </c>
    </row>
    <row r="255" spans="1:10" x14ac:dyDescent="0.25">
      <c r="A255">
        <v>902652</v>
      </c>
      <c r="B255" t="s">
        <v>35</v>
      </c>
      <c r="C255" t="s">
        <v>34</v>
      </c>
      <c r="D255">
        <v>-1</v>
      </c>
      <c r="E255">
        <v>-1</v>
      </c>
      <c r="F255">
        <v>1</v>
      </c>
      <c r="G255" t="s">
        <v>8</v>
      </c>
      <c r="H255" t="s">
        <v>531</v>
      </c>
      <c r="I255">
        <v>658</v>
      </c>
      <c r="J255">
        <v>159</v>
      </c>
    </row>
    <row r="256" spans="1:10" x14ac:dyDescent="0.25">
      <c r="A256">
        <v>904173</v>
      </c>
      <c r="B256" t="s">
        <v>84</v>
      </c>
      <c r="C256" t="s">
        <v>64</v>
      </c>
      <c r="D256">
        <v>-2</v>
      </c>
      <c r="E256">
        <v>3</v>
      </c>
      <c r="F256">
        <v>16</v>
      </c>
      <c r="G256" t="s">
        <v>8</v>
      </c>
      <c r="H256" t="s">
        <v>526</v>
      </c>
      <c r="I256">
        <v>2908</v>
      </c>
      <c r="J256">
        <v>768</v>
      </c>
    </row>
    <row r="257" spans="1:10" x14ac:dyDescent="0.25">
      <c r="A257">
        <v>904879</v>
      </c>
      <c r="B257" t="s">
        <v>316</v>
      </c>
      <c r="C257" t="s">
        <v>64</v>
      </c>
      <c r="D257">
        <v>-2</v>
      </c>
      <c r="E257">
        <v>-2</v>
      </c>
      <c r="F257">
        <v>27</v>
      </c>
      <c r="G257" t="s">
        <v>8</v>
      </c>
      <c r="H257" t="s">
        <v>528</v>
      </c>
      <c r="I257">
        <v>2043</v>
      </c>
      <c r="J257">
        <v>261</v>
      </c>
    </row>
    <row r="258" spans="1:10" x14ac:dyDescent="0.25">
      <c r="A258">
        <v>905100</v>
      </c>
      <c r="B258" t="s">
        <v>493</v>
      </c>
      <c r="C258" t="s">
        <v>490</v>
      </c>
      <c r="D258">
        <v>-2</v>
      </c>
      <c r="E258">
        <v>-2</v>
      </c>
      <c r="F258" t="s">
        <v>758</v>
      </c>
      <c r="G258" t="s">
        <v>758</v>
      </c>
      <c r="H258" t="s">
        <v>754</v>
      </c>
      <c r="I258">
        <v>0</v>
      </c>
      <c r="J258">
        <v>541</v>
      </c>
    </row>
    <row r="259" spans="1:10" x14ac:dyDescent="0.25">
      <c r="A259">
        <v>905343</v>
      </c>
      <c r="B259" t="s">
        <v>122</v>
      </c>
      <c r="C259" t="s">
        <v>117</v>
      </c>
      <c r="D259">
        <v>-2</v>
      </c>
      <c r="E259">
        <v>-2</v>
      </c>
      <c r="F259">
        <v>10</v>
      </c>
      <c r="G259" t="s">
        <v>8</v>
      </c>
      <c r="H259" t="s">
        <v>557</v>
      </c>
      <c r="I259">
        <v>2208</v>
      </c>
      <c r="J259">
        <v>278</v>
      </c>
    </row>
    <row r="260" spans="1:10" x14ac:dyDescent="0.25">
      <c r="A260">
        <v>907935</v>
      </c>
      <c r="B260" t="s">
        <v>301</v>
      </c>
      <c r="C260" t="s">
        <v>297</v>
      </c>
      <c r="D260">
        <v>-2</v>
      </c>
      <c r="E260">
        <v>-2</v>
      </c>
      <c r="F260">
        <v>10</v>
      </c>
      <c r="G260" t="s">
        <v>8</v>
      </c>
      <c r="H260" t="s">
        <v>542</v>
      </c>
      <c r="I260">
        <v>2511</v>
      </c>
      <c r="J260">
        <v>389</v>
      </c>
    </row>
    <row r="261" spans="1:10" x14ac:dyDescent="0.25">
      <c r="A261">
        <v>908046</v>
      </c>
      <c r="B261" t="s">
        <v>258</v>
      </c>
      <c r="C261" t="s">
        <v>255</v>
      </c>
      <c r="D261">
        <v>2</v>
      </c>
      <c r="E261">
        <v>-2</v>
      </c>
      <c r="F261">
        <v>9</v>
      </c>
      <c r="G261" t="s">
        <v>8</v>
      </c>
      <c r="H261" t="s">
        <v>545</v>
      </c>
      <c r="I261">
        <v>1555</v>
      </c>
      <c r="J261">
        <v>194</v>
      </c>
    </row>
    <row r="262" spans="1:10" x14ac:dyDescent="0.25">
      <c r="A262">
        <v>908400</v>
      </c>
      <c r="B262" t="s">
        <v>86</v>
      </c>
      <c r="C262" t="s">
        <v>64</v>
      </c>
      <c r="D262">
        <v>-1</v>
      </c>
      <c r="E262">
        <v>-1</v>
      </c>
      <c r="F262">
        <v>17</v>
      </c>
      <c r="G262" t="s">
        <v>8</v>
      </c>
      <c r="H262" t="s">
        <v>526</v>
      </c>
      <c r="I262">
        <v>2908</v>
      </c>
      <c r="J262">
        <v>403</v>
      </c>
    </row>
    <row r="263" spans="1:10" x14ac:dyDescent="0.25">
      <c r="A263">
        <v>908423</v>
      </c>
      <c r="B263" t="s">
        <v>36</v>
      </c>
      <c r="C263" t="s">
        <v>34</v>
      </c>
      <c r="D263">
        <v>-1</v>
      </c>
      <c r="E263">
        <v>-2</v>
      </c>
      <c r="F263">
        <v>18</v>
      </c>
      <c r="G263" t="s">
        <v>8</v>
      </c>
      <c r="H263" t="s">
        <v>531</v>
      </c>
      <c r="I263">
        <v>658</v>
      </c>
      <c r="J263">
        <v>188</v>
      </c>
    </row>
    <row r="264" spans="1:10" x14ac:dyDescent="0.25">
      <c r="A264">
        <v>908927</v>
      </c>
      <c r="B264" t="s">
        <v>333</v>
      </c>
      <c r="C264" t="s">
        <v>328</v>
      </c>
      <c r="D264">
        <v>-2</v>
      </c>
      <c r="E264">
        <v>-2</v>
      </c>
      <c r="F264">
        <v>18</v>
      </c>
      <c r="G264" t="s">
        <v>8</v>
      </c>
      <c r="H264" t="s">
        <v>536</v>
      </c>
      <c r="I264">
        <v>1944</v>
      </c>
      <c r="J264">
        <v>416</v>
      </c>
    </row>
    <row r="265" spans="1:10" x14ac:dyDescent="0.25">
      <c r="A265">
        <v>909105</v>
      </c>
      <c r="B265" t="s">
        <v>185</v>
      </c>
      <c r="C265" t="s">
        <v>64</v>
      </c>
      <c r="D265">
        <v>-1</v>
      </c>
      <c r="E265">
        <v>0</v>
      </c>
      <c r="F265">
        <v>13</v>
      </c>
      <c r="G265" t="s">
        <v>8</v>
      </c>
      <c r="H265" t="s">
        <v>522</v>
      </c>
      <c r="I265">
        <v>2826</v>
      </c>
      <c r="J265">
        <v>249</v>
      </c>
    </row>
    <row r="266" spans="1:10" x14ac:dyDescent="0.25">
      <c r="A266">
        <v>909300</v>
      </c>
      <c r="B266" t="s">
        <v>155</v>
      </c>
      <c r="C266" t="s">
        <v>153</v>
      </c>
      <c r="D266">
        <v>-2</v>
      </c>
      <c r="E266">
        <v>1</v>
      </c>
      <c r="F266">
        <v>20</v>
      </c>
      <c r="G266" t="s">
        <v>8</v>
      </c>
      <c r="H266" t="s">
        <v>573</v>
      </c>
      <c r="I266">
        <v>1470</v>
      </c>
      <c r="J266">
        <v>186</v>
      </c>
    </row>
    <row r="267" spans="1:10" x14ac:dyDescent="0.25">
      <c r="A267">
        <v>909567</v>
      </c>
      <c r="B267" t="s">
        <v>216</v>
      </c>
      <c r="C267" t="s">
        <v>215</v>
      </c>
      <c r="D267">
        <v>-2</v>
      </c>
      <c r="E267">
        <v>-2</v>
      </c>
      <c r="F267">
        <v>20</v>
      </c>
      <c r="G267" t="s">
        <v>8</v>
      </c>
      <c r="H267" t="s">
        <v>568</v>
      </c>
      <c r="I267">
        <v>2306</v>
      </c>
      <c r="J267">
        <v>223</v>
      </c>
    </row>
    <row r="268" spans="1:10" x14ac:dyDescent="0.25">
      <c r="A268">
        <v>910119</v>
      </c>
      <c r="B268" t="s">
        <v>20</v>
      </c>
      <c r="C268" t="s">
        <v>18</v>
      </c>
      <c r="D268">
        <v>-2</v>
      </c>
      <c r="E268">
        <v>0</v>
      </c>
      <c r="F268">
        <v>7</v>
      </c>
      <c r="G268" t="s">
        <v>8</v>
      </c>
      <c r="H268" t="s">
        <v>551</v>
      </c>
      <c r="I268">
        <v>623</v>
      </c>
      <c r="J268">
        <v>150</v>
      </c>
    </row>
    <row r="269" spans="1:10" x14ac:dyDescent="0.25">
      <c r="A269">
        <v>910582</v>
      </c>
      <c r="B269" t="s">
        <v>53</v>
      </c>
      <c r="C269" t="s">
        <v>51</v>
      </c>
      <c r="D269">
        <v>-2</v>
      </c>
      <c r="E269">
        <v>0</v>
      </c>
      <c r="F269">
        <v>16</v>
      </c>
      <c r="G269" t="s">
        <v>8</v>
      </c>
      <c r="H269" t="s">
        <v>540</v>
      </c>
      <c r="I269">
        <v>2632</v>
      </c>
      <c r="J269">
        <v>269</v>
      </c>
    </row>
    <row r="270" spans="1:10" x14ac:dyDescent="0.25">
      <c r="A270">
        <v>911008</v>
      </c>
      <c r="B270" t="s">
        <v>175</v>
      </c>
      <c r="C270" t="s">
        <v>64</v>
      </c>
      <c r="D270">
        <v>-2</v>
      </c>
      <c r="E270">
        <v>1</v>
      </c>
      <c r="F270">
        <v>17</v>
      </c>
      <c r="G270" t="s">
        <v>8</v>
      </c>
      <c r="H270" t="s">
        <v>521</v>
      </c>
      <c r="I270">
        <v>3167</v>
      </c>
      <c r="J270">
        <v>496</v>
      </c>
    </row>
    <row r="271" spans="1:10" x14ac:dyDescent="0.25">
      <c r="A271">
        <v>911173</v>
      </c>
      <c r="B271" t="s">
        <v>479</v>
      </c>
      <c r="C271" t="s">
        <v>478</v>
      </c>
      <c r="D271">
        <v>-2</v>
      </c>
      <c r="E271">
        <v>-2</v>
      </c>
      <c r="F271" t="s">
        <v>758</v>
      </c>
      <c r="G271" t="s">
        <v>758</v>
      </c>
      <c r="H271" t="s">
        <v>588</v>
      </c>
      <c r="I271" t="s">
        <v>759</v>
      </c>
      <c r="J271">
        <v>180</v>
      </c>
    </row>
    <row r="272" spans="1:10" x14ac:dyDescent="0.25">
      <c r="A272">
        <v>912293</v>
      </c>
      <c r="B272" t="s">
        <v>125</v>
      </c>
      <c r="C272" t="s">
        <v>123</v>
      </c>
      <c r="D272">
        <v>-1</v>
      </c>
      <c r="E272">
        <v>-2</v>
      </c>
      <c r="F272">
        <v>6</v>
      </c>
      <c r="G272" t="s">
        <v>8</v>
      </c>
      <c r="H272" t="s">
        <v>583</v>
      </c>
      <c r="I272">
        <v>1842</v>
      </c>
      <c r="J272">
        <v>465</v>
      </c>
    </row>
    <row r="273" spans="1:10" x14ac:dyDescent="0.25">
      <c r="A273">
        <v>912300</v>
      </c>
      <c r="B273" t="s">
        <v>124</v>
      </c>
      <c r="C273" t="s">
        <v>123</v>
      </c>
      <c r="D273">
        <v>-2</v>
      </c>
      <c r="E273">
        <v>-2</v>
      </c>
      <c r="F273">
        <v>20</v>
      </c>
      <c r="G273" t="s">
        <v>8</v>
      </c>
      <c r="H273" t="s">
        <v>583</v>
      </c>
      <c r="I273">
        <v>1842</v>
      </c>
      <c r="J273">
        <v>442</v>
      </c>
    </row>
    <row r="274" spans="1:10" x14ac:dyDescent="0.25">
      <c r="A274">
        <v>920332</v>
      </c>
      <c r="B274" t="s">
        <v>148</v>
      </c>
      <c r="C274" t="s">
        <v>147</v>
      </c>
      <c r="D274">
        <v>-2</v>
      </c>
      <c r="E274">
        <v>-2</v>
      </c>
      <c r="F274">
        <v>8</v>
      </c>
      <c r="G274" t="s">
        <v>8</v>
      </c>
      <c r="H274" t="s">
        <v>533</v>
      </c>
      <c r="I274">
        <v>1351</v>
      </c>
      <c r="J274">
        <v>199</v>
      </c>
    </row>
    <row r="275" spans="1:10" x14ac:dyDescent="0.25">
      <c r="A275">
        <v>920459</v>
      </c>
      <c r="B275" t="s">
        <v>492</v>
      </c>
      <c r="C275" t="s">
        <v>490</v>
      </c>
      <c r="D275">
        <v>-1</v>
      </c>
      <c r="E275">
        <v>-2</v>
      </c>
      <c r="F275" t="s">
        <v>758</v>
      </c>
      <c r="G275" t="s">
        <v>758</v>
      </c>
      <c r="H275" t="s">
        <v>754</v>
      </c>
      <c r="I275">
        <v>0</v>
      </c>
      <c r="J275">
        <v>378</v>
      </c>
    </row>
    <row r="276" spans="1:10" x14ac:dyDescent="0.25">
      <c r="A276">
        <v>920630</v>
      </c>
      <c r="B276" t="s">
        <v>468</v>
      </c>
      <c r="C276" t="s">
        <v>467</v>
      </c>
      <c r="D276">
        <v>-2</v>
      </c>
      <c r="E276">
        <v>-2</v>
      </c>
      <c r="F276" t="s">
        <v>758</v>
      </c>
      <c r="G276" t="s">
        <v>758</v>
      </c>
      <c r="H276" t="s">
        <v>754</v>
      </c>
      <c r="I276">
        <v>0</v>
      </c>
      <c r="J276">
        <v>275</v>
      </c>
    </row>
    <row r="277" spans="1:10" x14ac:dyDescent="0.25">
      <c r="A277">
        <v>920757</v>
      </c>
      <c r="B277" t="s">
        <v>238</v>
      </c>
      <c r="C277" t="s">
        <v>236</v>
      </c>
      <c r="D277">
        <v>0</v>
      </c>
      <c r="E277">
        <v>-2</v>
      </c>
      <c r="F277">
        <v>17</v>
      </c>
      <c r="G277" t="s">
        <v>8</v>
      </c>
      <c r="H277" t="s">
        <v>563</v>
      </c>
      <c r="I277">
        <v>2052</v>
      </c>
      <c r="J277">
        <v>553</v>
      </c>
    </row>
    <row r="278" spans="1:10" x14ac:dyDescent="0.25">
      <c r="A278">
        <v>921051</v>
      </c>
      <c r="B278" t="s">
        <v>139</v>
      </c>
      <c r="C278" t="s">
        <v>136</v>
      </c>
      <c r="D278">
        <v>-2</v>
      </c>
      <c r="E278">
        <v>-2</v>
      </c>
      <c r="F278">
        <v>11</v>
      </c>
      <c r="G278" t="s">
        <v>8</v>
      </c>
      <c r="H278" t="s">
        <v>532</v>
      </c>
      <c r="I278">
        <v>2551</v>
      </c>
      <c r="J278">
        <v>213</v>
      </c>
    </row>
    <row r="279" spans="1:10" x14ac:dyDescent="0.25">
      <c r="A279">
        <v>922365</v>
      </c>
      <c r="B279" t="s">
        <v>395</v>
      </c>
      <c r="C279" t="s">
        <v>394</v>
      </c>
      <c r="D279">
        <v>-2</v>
      </c>
      <c r="E279">
        <v>-2</v>
      </c>
      <c r="F279" t="s">
        <v>758</v>
      </c>
      <c r="G279" t="s">
        <v>758</v>
      </c>
      <c r="H279" t="s">
        <v>754</v>
      </c>
      <c r="I279">
        <v>0</v>
      </c>
      <c r="J279">
        <v>129</v>
      </c>
    </row>
    <row r="280" spans="1:10" x14ac:dyDescent="0.25">
      <c r="A280">
        <v>922742</v>
      </c>
      <c r="B280" t="s">
        <v>309</v>
      </c>
      <c r="C280" t="s">
        <v>302</v>
      </c>
      <c r="D280">
        <v>1</v>
      </c>
      <c r="E280">
        <v>2</v>
      </c>
      <c r="F280">
        <v>32</v>
      </c>
      <c r="G280" t="s">
        <v>8</v>
      </c>
      <c r="H280" t="s">
        <v>555</v>
      </c>
      <c r="I280">
        <v>2856</v>
      </c>
      <c r="J280">
        <v>265</v>
      </c>
    </row>
    <row r="281" spans="1:10" x14ac:dyDescent="0.25">
      <c r="A281">
        <v>922894</v>
      </c>
      <c r="B281" t="s">
        <v>183</v>
      </c>
      <c r="C281" t="s">
        <v>64</v>
      </c>
      <c r="D281">
        <v>-2</v>
      </c>
      <c r="E281">
        <v>-2</v>
      </c>
      <c r="F281">
        <v>22</v>
      </c>
      <c r="G281" t="s">
        <v>8</v>
      </c>
      <c r="H281" t="s">
        <v>522</v>
      </c>
      <c r="I281">
        <v>2826</v>
      </c>
      <c r="J281">
        <v>984</v>
      </c>
    </row>
    <row r="282" spans="1:10" x14ac:dyDescent="0.25">
      <c r="A282">
        <v>923035</v>
      </c>
      <c r="B282" t="s">
        <v>121</v>
      </c>
      <c r="C282" t="s">
        <v>117</v>
      </c>
      <c r="D282">
        <v>-2</v>
      </c>
      <c r="E282">
        <v>-2</v>
      </c>
      <c r="F282">
        <v>21</v>
      </c>
      <c r="G282" t="s">
        <v>8</v>
      </c>
      <c r="H282" t="s">
        <v>557</v>
      </c>
      <c r="I282">
        <v>2208</v>
      </c>
      <c r="J282">
        <v>276</v>
      </c>
    </row>
    <row r="283" spans="1:10" x14ac:dyDescent="0.25">
      <c r="A283">
        <v>923114</v>
      </c>
      <c r="B283" t="s">
        <v>33</v>
      </c>
      <c r="C283" t="s">
        <v>32</v>
      </c>
      <c r="D283">
        <v>0</v>
      </c>
      <c r="E283">
        <v>-1</v>
      </c>
      <c r="F283">
        <v>9</v>
      </c>
      <c r="G283" t="s">
        <v>8</v>
      </c>
      <c r="H283" t="s">
        <v>589</v>
      </c>
      <c r="I283">
        <v>0</v>
      </c>
      <c r="J283">
        <v>440</v>
      </c>
    </row>
    <row r="284" spans="1:10" x14ac:dyDescent="0.25">
      <c r="A284">
        <v>923205</v>
      </c>
      <c r="B284" t="s">
        <v>137</v>
      </c>
      <c r="C284" t="s">
        <v>136</v>
      </c>
      <c r="D284">
        <v>0</v>
      </c>
      <c r="E284">
        <v>2</v>
      </c>
      <c r="F284">
        <v>26</v>
      </c>
      <c r="G284" t="s">
        <v>8</v>
      </c>
      <c r="H284" t="s">
        <v>532</v>
      </c>
      <c r="I284">
        <v>2551</v>
      </c>
      <c r="J284">
        <v>772</v>
      </c>
    </row>
    <row r="285" spans="1:10" x14ac:dyDescent="0.25">
      <c r="A285">
        <v>923709</v>
      </c>
      <c r="B285" t="s">
        <v>127</v>
      </c>
      <c r="C285" t="s">
        <v>123</v>
      </c>
      <c r="D285">
        <v>-1</v>
      </c>
      <c r="E285">
        <v>-2</v>
      </c>
      <c r="F285">
        <v>16</v>
      </c>
      <c r="G285" t="s">
        <v>8</v>
      </c>
      <c r="H285" t="s">
        <v>583</v>
      </c>
      <c r="I285">
        <v>1842</v>
      </c>
      <c r="J285">
        <v>327</v>
      </c>
    </row>
    <row r="286" spans="1:10" x14ac:dyDescent="0.25">
      <c r="A286">
        <v>923722</v>
      </c>
      <c r="B286" t="s">
        <v>128</v>
      </c>
      <c r="C286" t="s">
        <v>123</v>
      </c>
      <c r="D286">
        <v>0</v>
      </c>
      <c r="E286">
        <v>1</v>
      </c>
      <c r="F286">
        <v>8</v>
      </c>
      <c r="G286" t="s">
        <v>8</v>
      </c>
      <c r="H286" t="s">
        <v>583</v>
      </c>
      <c r="I286">
        <v>1842</v>
      </c>
      <c r="J286">
        <v>211</v>
      </c>
    </row>
    <row r="287" spans="1:10" x14ac:dyDescent="0.25">
      <c r="A287">
        <v>924647</v>
      </c>
      <c r="B287" t="s">
        <v>184</v>
      </c>
      <c r="C287" t="s">
        <v>64</v>
      </c>
      <c r="D287">
        <v>-2</v>
      </c>
      <c r="E287">
        <v>1</v>
      </c>
      <c r="F287">
        <v>10</v>
      </c>
      <c r="G287" t="s">
        <v>8</v>
      </c>
      <c r="H287" t="s">
        <v>522</v>
      </c>
      <c r="I287">
        <v>2826</v>
      </c>
      <c r="J287">
        <v>607</v>
      </c>
    </row>
    <row r="288" spans="1:10" x14ac:dyDescent="0.25">
      <c r="A288">
        <v>924660</v>
      </c>
      <c r="B288" t="s">
        <v>271</v>
      </c>
      <c r="C288" t="s">
        <v>268</v>
      </c>
      <c r="D288">
        <v>-1</v>
      </c>
      <c r="E288">
        <v>-1</v>
      </c>
      <c r="F288">
        <v>23</v>
      </c>
      <c r="G288" t="s">
        <v>8</v>
      </c>
      <c r="H288" t="s">
        <v>567</v>
      </c>
      <c r="I288">
        <v>1848</v>
      </c>
      <c r="J288">
        <v>218</v>
      </c>
    </row>
    <row r="289" spans="1:10" x14ac:dyDescent="0.25">
      <c r="A289">
        <v>924738</v>
      </c>
      <c r="B289" t="s">
        <v>242</v>
      </c>
      <c r="C289" t="s">
        <v>64</v>
      </c>
      <c r="D289">
        <v>2</v>
      </c>
      <c r="E289">
        <v>0</v>
      </c>
      <c r="F289">
        <v>27</v>
      </c>
      <c r="G289" t="s">
        <v>8</v>
      </c>
      <c r="H289" t="s">
        <v>511</v>
      </c>
      <c r="I289">
        <v>3180</v>
      </c>
      <c r="J289">
        <v>323</v>
      </c>
    </row>
    <row r="290" spans="1:10" x14ac:dyDescent="0.25">
      <c r="A290">
        <v>925433</v>
      </c>
      <c r="B290" t="s">
        <v>85</v>
      </c>
      <c r="C290" t="s">
        <v>64</v>
      </c>
      <c r="D290">
        <v>-1</v>
      </c>
      <c r="E290">
        <v>-2</v>
      </c>
      <c r="F290">
        <v>20</v>
      </c>
      <c r="G290" t="s">
        <v>8</v>
      </c>
      <c r="H290" t="s">
        <v>526</v>
      </c>
      <c r="I290">
        <v>2908</v>
      </c>
      <c r="J290">
        <v>310</v>
      </c>
    </row>
    <row r="291" spans="1:10" x14ac:dyDescent="0.25">
      <c r="A291" t="s">
        <v>760</v>
      </c>
      <c r="B291" t="s">
        <v>760</v>
      </c>
      <c r="C291" t="s">
        <v>760</v>
      </c>
      <c r="D291">
        <v>-2</v>
      </c>
      <c r="E291">
        <v>-2</v>
      </c>
      <c r="F291" t="s">
        <v>760</v>
      </c>
      <c r="G291" t="s">
        <v>760</v>
      </c>
      <c r="H291" t="s">
        <v>759</v>
      </c>
      <c r="I291" t="s">
        <v>759</v>
      </c>
      <c r="J291" t="s">
        <v>759</v>
      </c>
    </row>
    <row r="292" spans="1:10" x14ac:dyDescent="0.25">
      <c r="A292" t="s">
        <v>508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opLeftCell="B1" zoomScale="85" zoomScaleNormal="85" workbookViewId="0">
      <selection activeCell="P12" sqref="P12:S12"/>
    </sheetView>
  </sheetViews>
  <sheetFormatPr defaultRowHeight="15" x14ac:dyDescent="0.25"/>
  <cols>
    <col min="1" max="1" width="20.5703125" bestFit="1" customWidth="1"/>
    <col min="2" max="3" width="24.140625" bestFit="1" customWidth="1"/>
    <col min="4" max="4" width="11.28515625" bestFit="1" customWidth="1"/>
    <col min="5" max="5" width="59.5703125" bestFit="1" customWidth="1"/>
    <col min="6" max="6" width="20" bestFit="1" customWidth="1"/>
    <col min="7" max="8" width="18.7109375" bestFit="1" customWidth="1"/>
    <col min="9" max="9" width="13.42578125" bestFit="1" customWidth="1"/>
    <col min="11" max="11" width="11.5703125" bestFit="1" customWidth="1"/>
    <col min="12" max="12" width="10.5703125" bestFit="1" customWidth="1"/>
    <col min="13" max="13" width="26.140625" bestFit="1" customWidth="1"/>
    <col min="14" max="14" width="26.140625" customWidth="1"/>
    <col min="15" max="16" width="36.85546875" bestFit="1" customWidth="1"/>
    <col min="17" max="17" width="11.5703125" bestFit="1" customWidth="1"/>
  </cols>
  <sheetData>
    <row r="1" spans="1:17" x14ac:dyDescent="0.25">
      <c r="A1" s="1" t="s">
        <v>360</v>
      </c>
    </row>
    <row r="2" spans="1:17" x14ac:dyDescent="0.25">
      <c r="A2" s="1" t="s">
        <v>361</v>
      </c>
    </row>
    <row r="5" spans="1:17" x14ac:dyDescent="0.25">
      <c r="A5" t="s">
        <v>355</v>
      </c>
      <c r="B5" t="s">
        <v>356</v>
      </c>
      <c r="C5" t="s">
        <v>357</v>
      </c>
      <c r="D5" t="s">
        <v>358</v>
      </c>
      <c r="E5" t="s">
        <v>359</v>
      </c>
      <c r="F5" t="s">
        <v>362</v>
      </c>
      <c r="G5" t="s">
        <v>363</v>
      </c>
      <c r="H5" t="s">
        <v>364</v>
      </c>
      <c r="I5" t="s">
        <v>0</v>
      </c>
      <c r="J5" t="s">
        <v>365</v>
      </c>
      <c r="K5" t="s">
        <v>366</v>
      </c>
      <c r="L5" t="s">
        <v>367</v>
      </c>
      <c r="M5" t="s">
        <v>368</v>
      </c>
      <c r="N5" t="s">
        <v>370</v>
      </c>
      <c r="O5" t="s">
        <v>373</v>
      </c>
      <c r="P5" t="s">
        <v>369</v>
      </c>
      <c r="Q5" t="s">
        <v>372</v>
      </c>
    </row>
    <row r="6" spans="1:17" x14ac:dyDescent="0.25">
      <c r="A6" t="s">
        <v>1</v>
      </c>
      <c r="B6" t="s">
        <v>2</v>
      </c>
      <c r="C6" t="s">
        <v>2</v>
      </c>
      <c r="D6">
        <v>47016</v>
      </c>
      <c r="E6" t="s">
        <v>3</v>
      </c>
      <c r="F6">
        <v>8</v>
      </c>
      <c r="G6">
        <v>9</v>
      </c>
      <c r="H6">
        <v>7</v>
      </c>
      <c r="I6" t="s">
        <v>4</v>
      </c>
      <c r="J6">
        <v>1</v>
      </c>
      <c r="K6">
        <v>18</v>
      </c>
      <c r="L6" t="s">
        <v>8</v>
      </c>
      <c r="M6" t="str">
        <f>IF(AND(Tabela1[[#This Row],[Ociosidade Manha]]&gt;2,Tabela1[[#This Row],[Ociosidade Tarde]]&gt;2),"ok","lascô")</f>
        <v>ok</v>
      </c>
      <c r="N6" t="s">
        <v>371</v>
      </c>
      <c r="O6" t="s">
        <v>379</v>
      </c>
      <c r="P6" s="2" t="str">
        <f>IFERROR(IF(VLOOKUP(Tabela1[[#This Row],[Cod_esc]],'EE''s aptas'!A:B,1,0)=Tabela1[[#This Row],[Cod_esc]],"Good"),"")</f>
        <v>Good</v>
      </c>
      <c r="Q6" s="2"/>
    </row>
    <row r="7" spans="1:17" x14ac:dyDescent="0.25">
      <c r="A7" t="s">
        <v>5</v>
      </c>
      <c r="B7" t="s">
        <v>5</v>
      </c>
      <c r="C7" t="s">
        <v>5</v>
      </c>
      <c r="D7">
        <v>21957</v>
      </c>
      <c r="E7" t="s">
        <v>6</v>
      </c>
      <c r="F7">
        <v>4</v>
      </c>
      <c r="G7">
        <v>5</v>
      </c>
      <c r="H7">
        <v>0</v>
      </c>
      <c r="I7" t="s">
        <v>4</v>
      </c>
      <c r="J7">
        <v>1</v>
      </c>
      <c r="K7">
        <v>16</v>
      </c>
      <c r="L7" t="s">
        <v>8</v>
      </c>
      <c r="M7" t="str">
        <f>IF(AND(Tabela1[[#This Row],[Ociosidade Manha]]&gt;2,Tabela1[[#This Row],[Ociosidade Tarde]]&gt;2),"ok","lascô")</f>
        <v>ok</v>
      </c>
      <c r="N7" t="s">
        <v>371</v>
      </c>
      <c r="O7" t="s">
        <v>379</v>
      </c>
      <c r="P7" s="2" t="str">
        <f>IFERROR(IF(VLOOKUP(Tabela1[[#This Row],[Cod_esc]],'EE''s aptas'!A:B,1,0)=Tabela1[[#This Row],[Cod_esc]],"Good"),"")</f>
        <v/>
      </c>
      <c r="Q7" s="2"/>
    </row>
    <row r="8" spans="1:17" x14ac:dyDescent="0.25">
      <c r="A8" t="s">
        <v>5</v>
      </c>
      <c r="B8" t="s">
        <v>5</v>
      </c>
      <c r="C8" t="s">
        <v>5</v>
      </c>
      <c r="D8">
        <v>21854</v>
      </c>
      <c r="E8" t="s">
        <v>7</v>
      </c>
      <c r="F8">
        <v>8</v>
      </c>
      <c r="G8">
        <v>11</v>
      </c>
      <c r="H8">
        <v>10</v>
      </c>
      <c r="I8" t="s">
        <v>8</v>
      </c>
      <c r="J8">
        <v>1</v>
      </c>
      <c r="K8">
        <v>17</v>
      </c>
      <c r="L8" t="s">
        <v>8</v>
      </c>
      <c r="M8" t="str">
        <f>IF(AND(Tabela1[[#This Row],[Ociosidade Manha]]&gt;2,Tabela1[[#This Row],[Ociosidade Tarde]]&gt;2),"ok","lascô")</f>
        <v>ok</v>
      </c>
      <c r="O8" t="s">
        <v>507</v>
      </c>
      <c r="P8" s="2" t="str">
        <f>IFERROR(IF(VLOOKUP(Tabela1[[#This Row],[Cod_esc]],'EE''s aptas'!A:B,1,0)=Tabela1[[#This Row],[Cod_esc]],"Good"),"")</f>
        <v/>
      </c>
      <c r="Q8" s="2"/>
    </row>
    <row r="9" spans="1:17" x14ac:dyDescent="0.25">
      <c r="A9" t="s">
        <v>5</v>
      </c>
      <c r="B9" t="s">
        <v>9</v>
      </c>
      <c r="C9" t="s">
        <v>5</v>
      </c>
      <c r="D9">
        <v>21994</v>
      </c>
      <c r="E9" t="s">
        <v>10</v>
      </c>
      <c r="F9">
        <v>5</v>
      </c>
      <c r="G9">
        <v>5</v>
      </c>
      <c r="H9">
        <v>11</v>
      </c>
      <c r="I9" t="s">
        <v>4</v>
      </c>
      <c r="J9">
        <v>1</v>
      </c>
      <c r="K9">
        <v>22</v>
      </c>
      <c r="L9" t="s">
        <v>8</v>
      </c>
      <c r="M9" t="str">
        <f>IF(AND(Tabela1[[#This Row],[Ociosidade Manha]]&gt;2,Tabela1[[#This Row],[Ociosidade Tarde]]&gt;2),"ok","lascô")</f>
        <v>ok</v>
      </c>
      <c r="N9" t="s">
        <v>371</v>
      </c>
      <c r="O9" t="s">
        <v>379</v>
      </c>
      <c r="P9" s="2" t="str">
        <f>IFERROR(IF(VLOOKUP(Tabela1[[#This Row],[Cod_esc]],'EE''s aptas'!A:B,1,0)=Tabela1[[#This Row],[Cod_esc]],"Good"),"")</f>
        <v/>
      </c>
      <c r="Q9" s="2"/>
    </row>
    <row r="10" spans="1:17" x14ac:dyDescent="0.25">
      <c r="A10" t="s">
        <v>5</v>
      </c>
      <c r="B10" t="s">
        <v>5</v>
      </c>
      <c r="C10" t="s">
        <v>5</v>
      </c>
      <c r="D10">
        <v>22160</v>
      </c>
      <c r="E10" t="s">
        <v>11</v>
      </c>
      <c r="F10">
        <v>3</v>
      </c>
      <c r="G10">
        <v>5</v>
      </c>
      <c r="H10">
        <v>5</v>
      </c>
      <c r="I10" t="s">
        <v>4</v>
      </c>
      <c r="J10">
        <v>2</v>
      </c>
      <c r="K10">
        <v>20</v>
      </c>
      <c r="L10" t="s">
        <v>8</v>
      </c>
      <c r="M10" t="str">
        <f>IF(AND(Tabela1[[#This Row],[Ociosidade Manha]]&gt;2,Tabela1[[#This Row],[Ociosidade Tarde]]&gt;2),"ok","lascô")</f>
        <v>ok</v>
      </c>
      <c r="N10" t="s">
        <v>371</v>
      </c>
      <c r="O10" t="s">
        <v>379</v>
      </c>
      <c r="P10" s="2" t="str">
        <f>IFERROR(IF(VLOOKUP(Tabela1[[#This Row],[Cod_esc]],'EE''s aptas'!A:B,1,0)=Tabela1[[#This Row],[Cod_esc]],"Good"),"")</f>
        <v/>
      </c>
      <c r="Q10" s="2"/>
    </row>
    <row r="11" spans="1:17" x14ac:dyDescent="0.25">
      <c r="A11" t="s">
        <v>5</v>
      </c>
      <c r="B11" t="s">
        <v>9</v>
      </c>
      <c r="C11" t="s">
        <v>5</v>
      </c>
      <c r="D11">
        <v>47405</v>
      </c>
      <c r="E11" t="s">
        <v>12</v>
      </c>
      <c r="F11">
        <v>1</v>
      </c>
      <c r="G11">
        <v>0</v>
      </c>
      <c r="H11">
        <v>0</v>
      </c>
      <c r="I11" t="s">
        <v>4</v>
      </c>
      <c r="J11">
        <v>1</v>
      </c>
      <c r="K11">
        <v>17</v>
      </c>
      <c r="L11" t="s">
        <v>8</v>
      </c>
      <c r="M11" t="str">
        <f>IF(AND(Tabela1[[#This Row],[Ociosidade Manha]]&gt;2,Tabela1[[#This Row],[Ociosidade Tarde]]&gt;2),"ok","lascô")</f>
        <v>lascô</v>
      </c>
      <c r="O11" t="s">
        <v>379</v>
      </c>
      <c r="P11" s="2" t="str">
        <f>IFERROR(IF(VLOOKUP(Tabela1[[#This Row],[Cod_esc]],'EE''s aptas'!A:B,1,0)=Tabela1[[#This Row],[Cod_esc]],"Good"),"")</f>
        <v/>
      </c>
      <c r="Q11" s="2"/>
    </row>
    <row r="12" spans="1:17" x14ac:dyDescent="0.25">
      <c r="A12" t="s">
        <v>13</v>
      </c>
      <c r="B12" t="s">
        <v>13</v>
      </c>
      <c r="C12" t="s">
        <v>13</v>
      </c>
      <c r="D12">
        <v>14497</v>
      </c>
      <c r="E12" t="s">
        <v>14</v>
      </c>
      <c r="F12">
        <v>0</v>
      </c>
      <c r="G12">
        <v>0</v>
      </c>
      <c r="H12">
        <v>0</v>
      </c>
      <c r="I12" t="s">
        <v>8</v>
      </c>
      <c r="J12">
        <v>1</v>
      </c>
      <c r="K12">
        <v>18</v>
      </c>
      <c r="L12" t="s">
        <v>8</v>
      </c>
      <c r="M12" t="str">
        <f>IF(AND(Tabela1[[#This Row],[Ociosidade Manha]]&gt;2,Tabela1[[#This Row],[Ociosidade Tarde]]&gt;2),"ok","lascô")</f>
        <v>lascô</v>
      </c>
      <c r="O12" t="s">
        <v>507</v>
      </c>
      <c r="P12" s="2" t="str">
        <f>IFERROR(IF(VLOOKUP(Tabela1[[#This Row],[Cod_esc]],'EE''s aptas'!A:B,1,0)=Tabela1[[#This Row],[Cod_esc]],"Good"),"")</f>
        <v/>
      </c>
      <c r="Q12" s="2"/>
    </row>
    <row r="13" spans="1:17" x14ac:dyDescent="0.25">
      <c r="A13" t="s">
        <v>13</v>
      </c>
      <c r="B13" t="s">
        <v>13</v>
      </c>
      <c r="C13" t="s">
        <v>13</v>
      </c>
      <c r="D13">
        <v>14588</v>
      </c>
      <c r="E13" t="s">
        <v>15</v>
      </c>
      <c r="F13">
        <v>0</v>
      </c>
      <c r="G13">
        <v>0</v>
      </c>
      <c r="H13">
        <v>0</v>
      </c>
      <c r="I13" t="s">
        <v>4</v>
      </c>
      <c r="J13">
        <v>1</v>
      </c>
      <c r="K13">
        <v>15</v>
      </c>
      <c r="L13" t="s">
        <v>8</v>
      </c>
      <c r="M13" t="str">
        <f>IF(AND(Tabela1[[#This Row],[Ociosidade Manha]]&gt;2,Tabela1[[#This Row],[Ociosidade Tarde]]&gt;2),"ok","lascô")</f>
        <v>lascô</v>
      </c>
      <c r="O13" t="s">
        <v>379</v>
      </c>
      <c r="P13" s="2" t="str">
        <f>IFERROR(IF(VLOOKUP(Tabela1[[#This Row],[Cod_esc]],'EE''s aptas'!A:B,1,0)=Tabela1[[#This Row],[Cod_esc]],"Good"),"")</f>
        <v/>
      </c>
      <c r="Q13" s="2"/>
    </row>
    <row r="14" spans="1:17" x14ac:dyDescent="0.25">
      <c r="A14" t="s">
        <v>13</v>
      </c>
      <c r="B14" t="s">
        <v>13</v>
      </c>
      <c r="C14" t="s">
        <v>13</v>
      </c>
      <c r="D14">
        <v>14679</v>
      </c>
      <c r="E14" t="s">
        <v>16</v>
      </c>
      <c r="F14">
        <v>0</v>
      </c>
      <c r="G14">
        <v>0</v>
      </c>
      <c r="H14">
        <v>0</v>
      </c>
      <c r="I14" t="s">
        <v>4</v>
      </c>
      <c r="J14">
        <v>1</v>
      </c>
      <c r="K14">
        <v>18</v>
      </c>
      <c r="L14" t="s">
        <v>8</v>
      </c>
      <c r="M14" t="str">
        <f>IF(AND(Tabela1[[#This Row],[Ociosidade Manha]]&gt;2,Tabela1[[#This Row],[Ociosidade Tarde]]&gt;2),"ok","lascô")</f>
        <v>lascô</v>
      </c>
      <c r="O14" t="s">
        <v>379</v>
      </c>
      <c r="P14" s="2" t="str">
        <f>IFERROR(IF(VLOOKUP(Tabela1[[#This Row],[Cod_esc]],'EE''s aptas'!A:B,1,0)=Tabela1[[#This Row],[Cod_esc]],"Good"),"")</f>
        <v/>
      </c>
      <c r="Q14" s="2"/>
    </row>
    <row r="15" spans="1:17" x14ac:dyDescent="0.25">
      <c r="A15" t="s">
        <v>13</v>
      </c>
      <c r="B15" t="s">
        <v>13</v>
      </c>
      <c r="C15" t="s">
        <v>13</v>
      </c>
      <c r="D15">
        <v>14461</v>
      </c>
      <c r="E15" t="s">
        <v>17</v>
      </c>
      <c r="F15">
        <v>4</v>
      </c>
      <c r="G15">
        <v>6</v>
      </c>
      <c r="H15">
        <v>18</v>
      </c>
      <c r="I15" t="s">
        <v>4</v>
      </c>
      <c r="J15">
        <v>0</v>
      </c>
      <c r="K15">
        <v>17</v>
      </c>
      <c r="L15" t="s">
        <v>8</v>
      </c>
      <c r="M15" t="str">
        <f>IF(AND(Tabela1[[#This Row],[Ociosidade Manha]]&gt;2,Tabela1[[#This Row],[Ociosidade Tarde]]&gt;2),"ok","lascô")</f>
        <v>ok</v>
      </c>
      <c r="O15" t="s">
        <v>379</v>
      </c>
      <c r="P15" s="2" t="str">
        <f>IFERROR(IF(VLOOKUP(Tabela1[[#This Row],[Cod_esc]],'EE''s aptas'!A:B,1,0)=Tabela1[[#This Row],[Cod_esc]],"Good"),"")</f>
        <v/>
      </c>
      <c r="Q15" s="2"/>
    </row>
    <row r="16" spans="1:17" x14ac:dyDescent="0.25">
      <c r="A16" t="s">
        <v>13</v>
      </c>
      <c r="B16" t="s">
        <v>18</v>
      </c>
      <c r="C16" t="s">
        <v>18</v>
      </c>
      <c r="D16">
        <v>900424</v>
      </c>
      <c r="E16" t="s">
        <v>19</v>
      </c>
      <c r="F16">
        <v>0</v>
      </c>
      <c r="G16">
        <v>0</v>
      </c>
      <c r="H16">
        <v>7</v>
      </c>
      <c r="I16" t="s">
        <v>4</v>
      </c>
      <c r="J16">
        <v>1</v>
      </c>
      <c r="K16">
        <v>18</v>
      </c>
      <c r="L16" t="s">
        <v>8</v>
      </c>
      <c r="M16" t="str">
        <f>IF(AND(Tabela1[[#This Row],[Ociosidade Manha]]&gt;2,Tabela1[[#This Row],[Ociosidade Tarde]]&gt;2),"ok","lascô")</f>
        <v>lascô</v>
      </c>
      <c r="O16" t="s">
        <v>379</v>
      </c>
      <c r="P16" s="2" t="str">
        <f>IFERROR(IF(VLOOKUP(Tabela1[[#This Row],[Cod_esc]],'EE''s aptas'!A:B,1,0)=Tabela1[[#This Row],[Cod_esc]],"Good"),"")</f>
        <v/>
      </c>
      <c r="Q16" s="2"/>
    </row>
    <row r="17" spans="1:17" x14ac:dyDescent="0.25">
      <c r="A17" t="s">
        <v>13</v>
      </c>
      <c r="B17" t="s">
        <v>18</v>
      </c>
      <c r="C17" t="s">
        <v>18</v>
      </c>
      <c r="D17">
        <v>910119</v>
      </c>
      <c r="E17" t="s">
        <v>20</v>
      </c>
      <c r="F17">
        <v>0</v>
      </c>
      <c r="G17">
        <v>2</v>
      </c>
      <c r="H17">
        <v>5</v>
      </c>
      <c r="I17" t="s">
        <v>4</v>
      </c>
      <c r="J17">
        <v>1</v>
      </c>
      <c r="K17">
        <v>7</v>
      </c>
      <c r="L17" t="s">
        <v>8</v>
      </c>
      <c r="M17" t="str">
        <f>IF(AND(Tabela1[[#This Row],[Ociosidade Manha]]&gt;2,Tabela1[[#This Row],[Ociosidade Tarde]]&gt;2),"ok","lascô")</f>
        <v>lascô</v>
      </c>
      <c r="O17" t="s">
        <v>379</v>
      </c>
      <c r="P17" s="2" t="str">
        <f>IFERROR(IF(VLOOKUP(Tabela1[[#This Row],[Cod_esc]],'EE''s aptas'!A:B,1,0)=Tabela1[[#This Row],[Cod_esc]],"Good"),"")</f>
        <v/>
      </c>
      <c r="Q17" s="2"/>
    </row>
    <row r="18" spans="1:17" x14ac:dyDescent="0.25">
      <c r="A18" t="s">
        <v>13</v>
      </c>
      <c r="B18" t="s">
        <v>18</v>
      </c>
      <c r="C18" t="s">
        <v>18</v>
      </c>
      <c r="D18">
        <v>14540</v>
      </c>
      <c r="E18" t="s">
        <v>21</v>
      </c>
      <c r="F18">
        <v>1</v>
      </c>
      <c r="G18">
        <v>8</v>
      </c>
      <c r="H18">
        <v>7</v>
      </c>
      <c r="I18" t="s">
        <v>4</v>
      </c>
      <c r="J18">
        <v>1</v>
      </c>
      <c r="K18">
        <v>26</v>
      </c>
      <c r="L18" t="s">
        <v>8</v>
      </c>
      <c r="M18" t="str">
        <f>IF(AND(Tabela1[[#This Row],[Ociosidade Manha]]&gt;2,Tabela1[[#This Row],[Ociosidade Tarde]]&gt;2),"ok","lascô")</f>
        <v>lascô</v>
      </c>
      <c r="O18" t="s">
        <v>379</v>
      </c>
      <c r="P18" s="2" t="str">
        <f>IFERROR(IF(VLOOKUP(Tabela1[[#This Row],[Cod_esc]],'EE''s aptas'!A:B,1,0)=Tabela1[[#This Row],[Cod_esc]],"Good"),"")</f>
        <v/>
      </c>
      <c r="Q18" s="2"/>
    </row>
    <row r="19" spans="1:17" x14ac:dyDescent="0.25">
      <c r="A19" t="s">
        <v>22</v>
      </c>
      <c r="B19" t="s">
        <v>23</v>
      </c>
      <c r="C19" t="s">
        <v>23</v>
      </c>
      <c r="D19">
        <v>28034</v>
      </c>
      <c r="E19" t="s">
        <v>24</v>
      </c>
      <c r="F19">
        <v>0</v>
      </c>
      <c r="G19">
        <v>0</v>
      </c>
      <c r="H19">
        <v>0</v>
      </c>
      <c r="I19" t="s">
        <v>4</v>
      </c>
      <c r="J19">
        <v>2</v>
      </c>
      <c r="K19">
        <v>5</v>
      </c>
      <c r="L19" t="s">
        <v>8</v>
      </c>
      <c r="M19" t="str">
        <f>IF(AND(Tabela1[[#This Row],[Ociosidade Manha]]&gt;2,Tabela1[[#This Row],[Ociosidade Tarde]]&gt;2),"ok","lascô")</f>
        <v>lascô</v>
      </c>
      <c r="O19" t="s">
        <v>379</v>
      </c>
      <c r="P19" s="2" t="str">
        <f>IFERROR(IF(VLOOKUP(Tabela1[[#This Row],[Cod_esc]],'EE''s aptas'!A:B,1,0)=Tabela1[[#This Row],[Cod_esc]],"Good"),"")</f>
        <v/>
      </c>
      <c r="Q19" s="2"/>
    </row>
    <row r="20" spans="1:17" x14ac:dyDescent="0.25">
      <c r="A20" t="s">
        <v>22</v>
      </c>
      <c r="B20" t="s">
        <v>23</v>
      </c>
      <c r="C20" t="s">
        <v>23</v>
      </c>
      <c r="D20">
        <v>28071</v>
      </c>
      <c r="E20" t="s">
        <v>25</v>
      </c>
      <c r="F20">
        <v>1</v>
      </c>
      <c r="G20">
        <v>0</v>
      </c>
      <c r="H20">
        <v>0</v>
      </c>
      <c r="I20" t="s">
        <v>4</v>
      </c>
      <c r="J20">
        <v>1</v>
      </c>
      <c r="K20">
        <v>24</v>
      </c>
      <c r="L20" t="s">
        <v>8</v>
      </c>
      <c r="M20" t="str">
        <f>IF(AND(Tabela1[[#This Row],[Ociosidade Manha]]&gt;2,Tabela1[[#This Row],[Ociosidade Tarde]]&gt;2),"ok","lascô")</f>
        <v>lascô</v>
      </c>
      <c r="O20" t="s">
        <v>379</v>
      </c>
      <c r="P20" s="2" t="str">
        <f>IFERROR(IF(VLOOKUP(Tabela1[[#This Row],[Cod_esc]],'EE''s aptas'!A:B,1,0)=Tabela1[[#This Row],[Cod_esc]],"Good"),"")</f>
        <v/>
      </c>
      <c r="Q20" s="2"/>
    </row>
    <row r="21" spans="1:17" x14ac:dyDescent="0.25">
      <c r="A21" t="s">
        <v>22</v>
      </c>
      <c r="B21" t="s">
        <v>23</v>
      </c>
      <c r="C21" t="s">
        <v>23</v>
      </c>
      <c r="D21">
        <v>28061</v>
      </c>
      <c r="E21" t="s">
        <v>26</v>
      </c>
      <c r="F21">
        <v>1</v>
      </c>
      <c r="G21">
        <v>1</v>
      </c>
      <c r="H21">
        <v>4</v>
      </c>
      <c r="I21" t="s">
        <v>4</v>
      </c>
      <c r="J21">
        <v>1</v>
      </c>
      <c r="K21">
        <v>8</v>
      </c>
      <c r="L21" t="s">
        <v>8</v>
      </c>
      <c r="M21" t="str">
        <f>IF(AND(Tabela1[[#This Row],[Ociosidade Manha]]&gt;2,Tabela1[[#This Row],[Ociosidade Tarde]]&gt;2),"ok","lascô")</f>
        <v>lascô</v>
      </c>
      <c r="O21" t="s">
        <v>379</v>
      </c>
      <c r="P21" s="2" t="str">
        <f>IFERROR(IF(VLOOKUP(Tabela1[[#This Row],[Cod_esc]],'EE''s aptas'!A:B,1,0)=Tabela1[[#This Row],[Cod_esc]],"Good"),"")</f>
        <v/>
      </c>
      <c r="Q21" s="2"/>
    </row>
    <row r="22" spans="1:17" x14ac:dyDescent="0.25">
      <c r="A22" t="s">
        <v>22</v>
      </c>
      <c r="B22" t="s">
        <v>23</v>
      </c>
      <c r="C22" t="s">
        <v>23</v>
      </c>
      <c r="D22">
        <v>28046</v>
      </c>
      <c r="E22" t="s">
        <v>27</v>
      </c>
      <c r="F22">
        <v>0</v>
      </c>
      <c r="G22">
        <v>0</v>
      </c>
      <c r="H22">
        <v>0</v>
      </c>
      <c r="I22" t="s">
        <v>4</v>
      </c>
      <c r="J22">
        <v>1</v>
      </c>
      <c r="K22">
        <v>12</v>
      </c>
      <c r="L22" t="s">
        <v>8</v>
      </c>
      <c r="M22" t="str">
        <f>IF(AND(Tabela1[[#This Row],[Ociosidade Manha]]&gt;2,Tabela1[[#This Row],[Ociosidade Tarde]]&gt;2),"ok","lascô")</f>
        <v>lascô</v>
      </c>
      <c r="O22" t="s">
        <v>379</v>
      </c>
      <c r="P22" s="2" t="str">
        <f>IFERROR(IF(VLOOKUP(Tabela1[[#This Row],[Cod_esc]],'EE''s aptas'!A:B,1,0)=Tabela1[[#This Row],[Cod_esc]],"Good"),"")</f>
        <v/>
      </c>
      <c r="Q22" s="2"/>
    </row>
    <row r="23" spans="1:17" x14ac:dyDescent="0.25">
      <c r="A23" t="s">
        <v>28</v>
      </c>
      <c r="B23" t="s">
        <v>29</v>
      </c>
      <c r="C23" t="s">
        <v>29</v>
      </c>
      <c r="D23">
        <v>14771</v>
      </c>
      <c r="E23" t="s">
        <v>30</v>
      </c>
      <c r="F23">
        <v>7</v>
      </c>
      <c r="G23">
        <v>6</v>
      </c>
      <c r="H23">
        <v>11</v>
      </c>
      <c r="I23" t="s">
        <v>4</v>
      </c>
      <c r="J23">
        <v>1</v>
      </c>
      <c r="K23">
        <v>16</v>
      </c>
      <c r="L23" t="s">
        <v>8</v>
      </c>
      <c r="M23" t="str">
        <f>IF(AND(Tabela1[[#This Row],[Ociosidade Manha]]&gt;2,Tabela1[[#This Row],[Ociosidade Tarde]]&gt;2),"ok","lascô")</f>
        <v>ok</v>
      </c>
      <c r="N23" t="s">
        <v>371</v>
      </c>
      <c r="O23" t="s">
        <v>379</v>
      </c>
      <c r="P23" s="2" t="str">
        <f>IFERROR(IF(VLOOKUP(Tabela1[[#This Row],[Cod_esc]],'EE''s aptas'!A:B,1,0)=Tabela1[[#This Row],[Cod_esc]],"Good"),"")</f>
        <v>Good</v>
      </c>
      <c r="Q23" s="2"/>
    </row>
    <row r="24" spans="1:17" x14ac:dyDescent="0.25">
      <c r="A24" t="s">
        <v>31</v>
      </c>
      <c r="B24" t="s">
        <v>32</v>
      </c>
      <c r="C24" t="s">
        <v>32</v>
      </c>
      <c r="D24">
        <v>923114</v>
      </c>
      <c r="E24" t="s">
        <v>33</v>
      </c>
      <c r="F24">
        <v>2</v>
      </c>
      <c r="G24">
        <v>1</v>
      </c>
      <c r="H24">
        <v>7</v>
      </c>
      <c r="I24" t="s">
        <v>4</v>
      </c>
      <c r="J24">
        <v>1</v>
      </c>
      <c r="K24">
        <v>9</v>
      </c>
      <c r="L24" t="s">
        <v>8</v>
      </c>
      <c r="M24" t="str">
        <f>IF(AND(Tabela1[[#This Row],[Ociosidade Manha]]&gt;2,Tabela1[[#This Row],[Ociosidade Tarde]]&gt;2),"ok","lascô")</f>
        <v>lascô</v>
      </c>
      <c r="O24" t="s">
        <v>379</v>
      </c>
      <c r="P24" s="2" t="str">
        <f>IFERROR(IF(VLOOKUP(Tabela1[[#This Row],[Cod_esc]],'EE''s aptas'!A:B,1,0)=Tabela1[[#This Row],[Cod_esc]],"Good"),"")</f>
        <v>Good</v>
      </c>
      <c r="Q24" s="2"/>
    </row>
    <row r="25" spans="1:17" x14ac:dyDescent="0.25">
      <c r="A25" t="s">
        <v>31</v>
      </c>
      <c r="B25" t="s">
        <v>34</v>
      </c>
      <c r="C25" t="s">
        <v>34</v>
      </c>
      <c r="D25">
        <v>902652</v>
      </c>
      <c r="E25" t="s">
        <v>35</v>
      </c>
      <c r="F25">
        <v>1</v>
      </c>
      <c r="G25">
        <v>1</v>
      </c>
      <c r="H25">
        <v>1</v>
      </c>
      <c r="I25" t="s">
        <v>4</v>
      </c>
      <c r="J25">
        <v>1</v>
      </c>
      <c r="K25">
        <v>1</v>
      </c>
      <c r="L25" t="s">
        <v>8</v>
      </c>
      <c r="M25" t="str">
        <f>IF(AND(Tabela1[[#This Row],[Ociosidade Manha]]&gt;2,Tabela1[[#This Row],[Ociosidade Tarde]]&gt;2),"ok","lascô")</f>
        <v>lascô</v>
      </c>
      <c r="O25" t="s">
        <v>379</v>
      </c>
      <c r="P25" s="2" t="str">
        <f>IFERROR(IF(VLOOKUP(Tabela1[[#This Row],[Cod_esc]],'EE''s aptas'!A:B,1,0)=Tabela1[[#This Row],[Cod_esc]],"Good"),"")</f>
        <v/>
      </c>
      <c r="Q25" s="2"/>
    </row>
    <row r="26" spans="1:17" x14ac:dyDescent="0.25">
      <c r="A26" t="s">
        <v>31</v>
      </c>
      <c r="B26" t="s">
        <v>34</v>
      </c>
      <c r="C26" t="s">
        <v>34</v>
      </c>
      <c r="D26">
        <v>908423</v>
      </c>
      <c r="E26" t="s">
        <v>36</v>
      </c>
      <c r="F26">
        <v>1</v>
      </c>
      <c r="G26">
        <v>0</v>
      </c>
      <c r="H26">
        <v>0</v>
      </c>
      <c r="I26" t="s">
        <v>4</v>
      </c>
      <c r="J26">
        <v>1</v>
      </c>
      <c r="K26">
        <v>18</v>
      </c>
      <c r="L26" t="s">
        <v>8</v>
      </c>
      <c r="M26" t="str">
        <f>IF(AND(Tabela1[[#This Row],[Ociosidade Manha]]&gt;2,Tabela1[[#This Row],[Ociosidade Tarde]]&gt;2),"ok","lascô")</f>
        <v>lascô</v>
      </c>
      <c r="O26" t="s">
        <v>379</v>
      </c>
      <c r="P26" s="2" t="str">
        <f>IFERROR(IF(VLOOKUP(Tabela1[[#This Row],[Cod_esc]],'EE''s aptas'!A:B,1,0)=Tabela1[[#This Row],[Cod_esc]],"Good"),"")</f>
        <v/>
      </c>
      <c r="Q26" s="2"/>
    </row>
    <row r="27" spans="1:17" x14ac:dyDescent="0.25">
      <c r="A27" t="s">
        <v>31</v>
      </c>
      <c r="B27" t="s">
        <v>34</v>
      </c>
      <c r="C27" t="s">
        <v>34</v>
      </c>
      <c r="D27">
        <v>5745</v>
      </c>
      <c r="E27" t="s">
        <v>37</v>
      </c>
      <c r="F27">
        <v>0</v>
      </c>
      <c r="G27">
        <v>0</v>
      </c>
      <c r="H27">
        <v>6</v>
      </c>
      <c r="I27" t="s">
        <v>4</v>
      </c>
      <c r="J27">
        <v>1</v>
      </c>
      <c r="K27">
        <v>22</v>
      </c>
      <c r="L27" t="s">
        <v>8</v>
      </c>
      <c r="M27" t="str">
        <f>IF(AND(Tabela1[[#This Row],[Ociosidade Manha]]&gt;2,Tabela1[[#This Row],[Ociosidade Tarde]]&gt;2),"ok","lascô")</f>
        <v>lascô</v>
      </c>
      <c r="O27" t="s">
        <v>379</v>
      </c>
      <c r="P27" s="2" t="str">
        <f>IFERROR(IF(VLOOKUP(Tabela1[[#This Row],[Cod_esc]],'EE''s aptas'!A:B,1,0)=Tabela1[[#This Row],[Cod_esc]],"Good"),"")</f>
        <v/>
      </c>
      <c r="Q27" s="2"/>
    </row>
    <row r="28" spans="1:17" x14ac:dyDescent="0.25">
      <c r="A28" t="s">
        <v>38</v>
      </c>
      <c r="B28" t="s">
        <v>38</v>
      </c>
      <c r="C28" t="s">
        <v>39</v>
      </c>
      <c r="D28">
        <v>18284</v>
      </c>
      <c r="E28" t="s">
        <v>40</v>
      </c>
      <c r="F28">
        <v>6</v>
      </c>
      <c r="G28">
        <v>7</v>
      </c>
      <c r="H28">
        <v>12</v>
      </c>
      <c r="I28" t="s">
        <v>4</v>
      </c>
      <c r="J28">
        <v>1</v>
      </c>
      <c r="K28">
        <v>18</v>
      </c>
      <c r="L28" t="s">
        <v>8</v>
      </c>
      <c r="M28" t="str">
        <f>IF(AND(Tabela1[[#This Row],[Ociosidade Manha]]&gt;2,Tabela1[[#This Row],[Ociosidade Tarde]]&gt;2),"ok","lascô")</f>
        <v>ok</v>
      </c>
      <c r="N28" t="s">
        <v>371</v>
      </c>
      <c r="O28" t="s">
        <v>379</v>
      </c>
      <c r="P28" s="2" t="str">
        <f>IFERROR(IF(VLOOKUP(Tabela1[[#This Row],[Cod_esc]],'EE''s aptas'!A:B,1,0)=Tabela1[[#This Row],[Cod_esc]],"Good"),"")</f>
        <v/>
      </c>
      <c r="Q28" s="2"/>
    </row>
    <row r="29" spans="1:17" x14ac:dyDescent="0.25">
      <c r="A29" t="s">
        <v>38</v>
      </c>
      <c r="B29" t="s">
        <v>38</v>
      </c>
      <c r="C29" t="s">
        <v>39</v>
      </c>
      <c r="D29">
        <v>18200</v>
      </c>
      <c r="E29" t="s">
        <v>41</v>
      </c>
      <c r="F29">
        <v>4</v>
      </c>
      <c r="G29">
        <v>2</v>
      </c>
      <c r="H29">
        <v>0</v>
      </c>
      <c r="I29" t="s">
        <v>4</v>
      </c>
      <c r="J29">
        <v>1</v>
      </c>
      <c r="K29">
        <v>21</v>
      </c>
      <c r="L29" t="s">
        <v>8</v>
      </c>
      <c r="M29" t="str">
        <f>IF(AND(Tabela1[[#This Row],[Ociosidade Manha]]&gt;2,Tabela1[[#This Row],[Ociosidade Tarde]]&gt;2),"ok","lascô")</f>
        <v>lascô</v>
      </c>
      <c r="O29" t="s">
        <v>379</v>
      </c>
      <c r="P29" s="2" t="str">
        <f>IFERROR(IF(VLOOKUP(Tabela1[[#This Row],[Cod_esc]],'EE''s aptas'!A:B,1,0)=Tabela1[[#This Row],[Cod_esc]],"Good"),"")</f>
        <v/>
      </c>
      <c r="Q29" s="2"/>
    </row>
    <row r="30" spans="1:17" x14ac:dyDescent="0.25">
      <c r="A30" t="s">
        <v>38</v>
      </c>
      <c r="B30" t="s">
        <v>38</v>
      </c>
      <c r="C30" t="s">
        <v>39</v>
      </c>
      <c r="D30">
        <v>18314</v>
      </c>
      <c r="E30" t="s">
        <v>42</v>
      </c>
      <c r="F30">
        <v>0</v>
      </c>
      <c r="G30">
        <v>1</v>
      </c>
      <c r="H30">
        <v>0</v>
      </c>
      <c r="I30" t="s">
        <v>4</v>
      </c>
      <c r="J30">
        <v>1</v>
      </c>
      <c r="K30">
        <v>14</v>
      </c>
      <c r="L30" t="s">
        <v>8</v>
      </c>
      <c r="M30" t="str">
        <f>IF(AND(Tabela1[[#This Row],[Ociosidade Manha]]&gt;2,Tabela1[[#This Row],[Ociosidade Tarde]]&gt;2),"ok","lascô")</f>
        <v>lascô</v>
      </c>
      <c r="O30" t="s">
        <v>379</v>
      </c>
      <c r="P30" s="2" t="str">
        <f>IFERROR(IF(VLOOKUP(Tabela1[[#This Row],[Cod_esc]],'EE''s aptas'!A:B,1,0)=Tabela1[[#This Row],[Cod_esc]],"Good"),"")</f>
        <v/>
      </c>
      <c r="Q30" s="2"/>
    </row>
    <row r="31" spans="1:17" x14ac:dyDescent="0.25">
      <c r="A31" t="s">
        <v>38</v>
      </c>
      <c r="B31" t="s">
        <v>38</v>
      </c>
      <c r="C31" t="s">
        <v>39</v>
      </c>
      <c r="D31">
        <v>18235</v>
      </c>
      <c r="E31" t="s">
        <v>43</v>
      </c>
      <c r="F31">
        <v>0</v>
      </c>
      <c r="G31">
        <v>0</v>
      </c>
      <c r="H31">
        <v>0</v>
      </c>
      <c r="I31" t="s">
        <v>4</v>
      </c>
      <c r="J31">
        <v>1</v>
      </c>
      <c r="K31">
        <v>22</v>
      </c>
      <c r="L31" t="s">
        <v>8</v>
      </c>
      <c r="M31" t="str">
        <f>IF(AND(Tabela1[[#This Row],[Ociosidade Manha]]&gt;2,Tabela1[[#This Row],[Ociosidade Tarde]]&gt;2),"ok","lascô")</f>
        <v>lascô</v>
      </c>
      <c r="O31" t="s">
        <v>379</v>
      </c>
      <c r="P31" s="2" t="str">
        <f>IFERROR(IF(VLOOKUP(Tabela1[[#This Row],[Cod_esc]],'EE''s aptas'!A:B,1,0)=Tabela1[[#This Row],[Cod_esc]],"Good"),"")</f>
        <v/>
      </c>
      <c r="Q31" s="2"/>
    </row>
    <row r="32" spans="1:17" x14ac:dyDescent="0.25">
      <c r="A32" t="s">
        <v>38</v>
      </c>
      <c r="B32" t="s">
        <v>38</v>
      </c>
      <c r="C32" t="s">
        <v>39</v>
      </c>
      <c r="D32">
        <v>18120</v>
      </c>
      <c r="E32" t="s">
        <v>44</v>
      </c>
      <c r="F32">
        <v>2</v>
      </c>
      <c r="G32">
        <v>2</v>
      </c>
      <c r="H32">
        <v>0</v>
      </c>
      <c r="I32" t="s">
        <v>4</v>
      </c>
      <c r="J32">
        <v>1</v>
      </c>
      <c r="K32">
        <v>5</v>
      </c>
      <c r="L32" t="s">
        <v>8</v>
      </c>
      <c r="M32" t="str">
        <f>IF(AND(Tabela1[[#This Row],[Ociosidade Manha]]&gt;2,Tabela1[[#This Row],[Ociosidade Tarde]]&gt;2),"ok","lascô")</f>
        <v>lascô</v>
      </c>
      <c r="O32" t="s">
        <v>379</v>
      </c>
      <c r="P32" s="2" t="str">
        <f>IFERROR(IF(VLOOKUP(Tabela1[[#This Row],[Cod_esc]],'EE''s aptas'!A:B,1,0)=Tabela1[[#This Row],[Cod_esc]],"Good"),"")</f>
        <v/>
      </c>
      <c r="Q32" s="2"/>
    </row>
    <row r="33" spans="1:17" x14ac:dyDescent="0.25">
      <c r="A33" t="s">
        <v>45</v>
      </c>
      <c r="B33" t="s">
        <v>45</v>
      </c>
      <c r="C33" t="s">
        <v>45</v>
      </c>
      <c r="D33">
        <v>9763</v>
      </c>
      <c r="E33" t="s">
        <v>46</v>
      </c>
      <c r="F33">
        <v>0</v>
      </c>
      <c r="G33">
        <v>0</v>
      </c>
      <c r="H33">
        <v>0</v>
      </c>
      <c r="I33" t="s">
        <v>4</v>
      </c>
      <c r="J33">
        <v>1</v>
      </c>
      <c r="K33">
        <v>20</v>
      </c>
      <c r="L33" t="s">
        <v>8</v>
      </c>
      <c r="M33" t="str">
        <f>IF(AND(Tabela1[[#This Row],[Ociosidade Manha]]&gt;2,Tabela1[[#This Row],[Ociosidade Tarde]]&gt;2),"ok","lascô")</f>
        <v>lascô</v>
      </c>
      <c r="O33" t="s">
        <v>379</v>
      </c>
      <c r="P33" s="2" t="str">
        <f>IFERROR(IF(VLOOKUP(Tabela1[[#This Row],[Cod_esc]],'EE''s aptas'!A:B,1,0)=Tabela1[[#This Row],[Cod_esc]],"Good"),"")</f>
        <v/>
      </c>
      <c r="Q33" s="2"/>
    </row>
    <row r="34" spans="1:17" x14ac:dyDescent="0.25">
      <c r="A34" t="s">
        <v>45</v>
      </c>
      <c r="B34" t="s">
        <v>45</v>
      </c>
      <c r="C34" t="s">
        <v>45</v>
      </c>
      <c r="D34">
        <v>9659</v>
      </c>
      <c r="E34" t="s">
        <v>47</v>
      </c>
      <c r="F34">
        <v>1</v>
      </c>
      <c r="G34">
        <v>1</v>
      </c>
      <c r="H34">
        <v>0</v>
      </c>
      <c r="I34" t="s">
        <v>4</v>
      </c>
      <c r="J34">
        <v>1</v>
      </c>
      <c r="K34">
        <v>18</v>
      </c>
      <c r="L34" t="s">
        <v>8</v>
      </c>
      <c r="M34" t="str">
        <f>IF(AND(Tabela1[[#This Row],[Ociosidade Manha]]&gt;2,Tabela1[[#This Row],[Ociosidade Tarde]]&gt;2),"ok","lascô")</f>
        <v>lascô</v>
      </c>
      <c r="O34" t="s">
        <v>379</v>
      </c>
      <c r="P34" s="2" t="str">
        <f>IFERROR(IF(VLOOKUP(Tabela1[[#This Row],[Cod_esc]],'EE''s aptas'!A:B,1,0)=Tabela1[[#This Row],[Cod_esc]],"Good"),"")</f>
        <v>Good</v>
      </c>
      <c r="Q34" s="2"/>
    </row>
    <row r="35" spans="1:17" x14ac:dyDescent="0.25">
      <c r="A35" t="s">
        <v>45</v>
      </c>
      <c r="B35" t="s">
        <v>45</v>
      </c>
      <c r="C35" t="s">
        <v>45</v>
      </c>
      <c r="D35">
        <v>35439</v>
      </c>
      <c r="E35" t="s">
        <v>48</v>
      </c>
      <c r="F35">
        <v>0</v>
      </c>
      <c r="G35">
        <v>2</v>
      </c>
      <c r="H35">
        <v>0</v>
      </c>
      <c r="I35" t="s">
        <v>4</v>
      </c>
      <c r="J35">
        <v>1</v>
      </c>
      <c r="K35">
        <v>18</v>
      </c>
      <c r="L35" t="s">
        <v>8</v>
      </c>
      <c r="M35" t="str">
        <f>IF(AND(Tabela1[[#This Row],[Ociosidade Manha]]&gt;2,Tabela1[[#This Row],[Ociosidade Tarde]]&gt;2),"ok","lascô")</f>
        <v>lascô</v>
      </c>
      <c r="O35" t="s">
        <v>379</v>
      </c>
      <c r="P35" s="2" t="str">
        <f>IFERROR(IF(VLOOKUP(Tabela1[[#This Row],[Cod_esc]],'EE''s aptas'!A:B,1,0)=Tabela1[[#This Row],[Cod_esc]],"Good"),"")</f>
        <v/>
      </c>
      <c r="Q35" s="2"/>
    </row>
    <row r="36" spans="1:17" x14ac:dyDescent="0.25">
      <c r="A36" t="s">
        <v>45</v>
      </c>
      <c r="B36" t="s">
        <v>45</v>
      </c>
      <c r="C36" t="s">
        <v>45</v>
      </c>
      <c r="D36">
        <v>38568</v>
      </c>
      <c r="E36" t="s">
        <v>49</v>
      </c>
      <c r="F36">
        <v>1</v>
      </c>
      <c r="G36">
        <v>4</v>
      </c>
      <c r="H36">
        <v>0</v>
      </c>
      <c r="I36" t="s">
        <v>4</v>
      </c>
      <c r="J36">
        <v>1</v>
      </c>
      <c r="K36">
        <v>14</v>
      </c>
      <c r="L36" t="s">
        <v>8</v>
      </c>
      <c r="M36" t="str">
        <f>IF(AND(Tabela1[[#This Row],[Ociosidade Manha]]&gt;2,Tabela1[[#This Row],[Ociosidade Tarde]]&gt;2),"ok","lascô")</f>
        <v>lascô</v>
      </c>
      <c r="O36" t="s">
        <v>379</v>
      </c>
      <c r="P36" s="2" t="str">
        <f>IFERROR(IF(VLOOKUP(Tabela1[[#This Row],[Cod_esc]],'EE''s aptas'!A:B,1,0)=Tabela1[[#This Row],[Cod_esc]],"Good"),"")</f>
        <v/>
      </c>
      <c r="Q36" s="2"/>
    </row>
    <row r="37" spans="1:17" x14ac:dyDescent="0.25">
      <c r="A37" t="s">
        <v>45</v>
      </c>
      <c r="B37" t="s">
        <v>45</v>
      </c>
      <c r="C37" t="s">
        <v>45</v>
      </c>
      <c r="D37">
        <v>9751</v>
      </c>
      <c r="E37" t="s">
        <v>50</v>
      </c>
      <c r="F37">
        <v>0</v>
      </c>
      <c r="G37">
        <v>4</v>
      </c>
      <c r="H37">
        <v>10</v>
      </c>
      <c r="I37" t="s">
        <v>4</v>
      </c>
      <c r="J37">
        <v>1</v>
      </c>
      <c r="K37">
        <v>25</v>
      </c>
      <c r="L37" t="s">
        <v>8</v>
      </c>
      <c r="M37" t="str">
        <f>IF(AND(Tabela1[[#This Row],[Ociosidade Manha]]&gt;2,Tabela1[[#This Row],[Ociosidade Tarde]]&gt;2),"ok","lascô")</f>
        <v>lascô</v>
      </c>
      <c r="O37" t="s">
        <v>379</v>
      </c>
      <c r="P37" s="2" t="str">
        <f>IFERROR(IF(VLOOKUP(Tabela1[[#This Row],[Cod_esc]],'EE''s aptas'!A:B,1,0)=Tabela1[[#This Row],[Cod_esc]],"Good"),"")</f>
        <v/>
      </c>
      <c r="Q37" s="2"/>
    </row>
    <row r="38" spans="1:17" x14ac:dyDescent="0.25">
      <c r="A38" t="s">
        <v>45</v>
      </c>
      <c r="B38" t="s">
        <v>51</v>
      </c>
      <c r="C38" t="s">
        <v>51</v>
      </c>
      <c r="D38">
        <v>10595</v>
      </c>
      <c r="E38" t="s">
        <v>52</v>
      </c>
      <c r="F38">
        <v>3</v>
      </c>
      <c r="G38">
        <v>0</v>
      </c>
      <c r="H38">
        <v>13</v>
      </c>
      <c r="I38" t="s">
        <v>4</v>
      </c>
      <c r="J38">
        <v>1</v>
      </c>
      <c r="K38">
        <v>26</v>
      </c>
      <c r="L38" t="s">
        <v>8</v>
      </c>
      <c r="M38" t="str">
        <f>IF(AND(Tabela1[[#This Row],[Ociosidade Manha]]&gt;2,Tabela1[[#This Row],[Ociosidade Tarde]]&gt;2),"ok","lascô")</f>
        <v>lascô</v>
      </c>
      <c r="O38" t="s">
        <v>379</v>
      </c>
      <c r="P38" s="2" t="str">
        <f>IFERROR(IF(VLOOKUP(Tabela1[[#This Row],[Cod_esc]],'EE''s aptas'!A:B,1,0)=Tabela1[[#This Row],[Cod_esc]],"Good"),"")</f>
        <v/>
      </c>
      <c r="Q38" s="2"/>
    </row>
    <row r="39" spans="1:17" x14ac:dyDescent="0.25">
      <c r="A39" t="s">
        <v>45</v>
      </c>
      <c r="B39" t="s">
        <v>51</v>
      </c>
      <c r="C39" t="s">
        <v>51</v>
      </c>
      <c r="D39">
        <v>910582</v>
      </c>
      <c r="E39" t="s">
        <v>53</v>
      </c>
      <c r="F39">
        <v>0</v>
      </c>
      <c r="G39">
        <v>2</v>
      </c>
      <c r="H39">
        <v>0</v>
      </c>
      <c r="I39" t="s">
        <v>4</v>
      </c>
      <c r="J39">
        <v>1</v>
      </c>
      <c r="K39">
        <v>16</v>
      </c>
      <c r="L39" t="s">
        <v>8</v>
      </c>
      <c r="M39" t="str">
        <f>IF(AND(Tabela1[[#This Row],[Ociosidade Manha]]&gt;2,Tabela1[[#This Row],[Ociosidade Tarde]]&gt;2),"ok","lascô")</f>
        <v>lascô</v>
      </c>
      <c r="O39" t="s">
        <v>379</v>
      </c>
      <c r="P39" s="2" t="str">
        <f>IFERROR(IF(VLOOKUP(Tabela1[[#This Row],[Cod_esc]],'EE''s aptas'!A:B,1,0)=Tabela1[[#This Row],[Cod_esc]],"Good"),"")</f>
        <v/>
      </c>
      <c r="Q39" s="2"/>
    </row>
    <row r="40" spans="1:17" x14ac:dyDescent="0.25">
      <c r="A40" t="s">
        <v>45</v>
      </c>
      <c r="B40" t="s">
        <v>51</v>
      </c>
      <c r="C40" t="s">
        <v>51</v>
      </c>
      <c r="D40">
        <v>10558</v>
      </c>
      <c r="E40" t="s">
        <v>54</v>
      </c>
      <c r="F40">
        <v>0</v>
      </c>
      <c r="G40">
        <v>0</v>
      </c>
      <c r="H40">
        <v>0</v>
      </c>
      <c r="I40" t="s">
        <v>4</v>
      </c>
      <c r="J40">
        <v>1</v>
      </c>
      <c r="K40">
        <v>20</v>
      </c>
      <c r="L40" t="s">
        <v>8</v>
      </c>
      <c r="M40" t="str">
        <f>IF(AND(Tabela1[[#This Row],[Ociosidade Manha]]&gt;2,Tabela1[[#This Row],[Ociosidade Tarde]]&gt;2),"ok","lascô")</f>
        <v>lascô</v>
      </c>
      <c r="O40" t="s">
        <v>379</v>
      </c>
      <c r="P40" s="2" t="str">
        <f>IFERROR(IF(VLOOKUP(Tabela1[[#This Row],[Cod_esc]],'EE''s aptas'!A:B,1,0)=Tabela1[[#This Row],[Cod_esc]],"Good"),"")</f>
        <v/>
      </c>
      <c r="Q40" s="2"/>
    </row>
    <row r="41" spans="1:17" x14ac:dyDescent="0.25">
      <c r="A41" t="s">
        <v>45</v>
      </c>
      <c r="B41" t="s">
        <v>51</v>
      </c>
      <c r="C41" t="s">
        <v>51</v>
      </c>
      <c r="D41">
        <v>48124</v>
      </c>
      <c r="E41" t="s">
        <v>55</v>
      </c>
      <c r="F41">
        <v>0</v>
      </c>
      <c r="G41">
        <v>0</v>
      </c>
      <c r="H41">
        <v>0</v>
      </c>
      <c r="I41" t="s">
        <v>4</v>
      </c>
      <c r="J41">
        <v>1</v>
      </c>
      <c r="K41">
        <v>28</v>
      </c>
      <c r="L41" t="s">
        <v>8</v>
      </c>
      <c r="M41" t="str">
        <f>IF(AND(Tabela1[[#This Row],[Ociosidade Manha]]&gt;2,Tabela1[[#This Row],[Ociosidade Tarde]]&gt;2),"ok","lascô")</f>
        <v>lascô</v>
      </c>
      <c r="O41" t="s">
        <v>379</v>
      </c>
      <c r="P41" s="2" t="str">
        <f>IFERROR(IF(VLOOKUP(Tabela1[[#This Row],[Cod_esc]],'EE''s aptas'!A:B,1,0)=Tabela1[[#This Row],[Cod_esc]],"Good"),"")</f>
        <v/>
      </c>
      <c r="Q41" s="2"/>
    </row>
    <row r="42" spans="1:17" x14ac:dyDescent="0.25">
      <c r="A42" t="s">
        <v>45</v>
      </c>
      <c r="B42" t="s">
        <v>51</v>
      </c>
      <c r="C42" t="s">
        <v>51</v>
      </c>
      <c r="D42">
        <v>10561</v>
      </c>
      <c r="E42" t="s">
        <v>56</v>
      </c>
      <c r="F42">
        <v>0</v>
      </c>
      <c r="G42">
        <v>0</v>
      </c>
      <c r="H42">
        <v>6</v>
      </c>
      <c r="I42" t="s">
        <v>4</v>
      </c>
      <c r="J42">
        <v>1</v>
      </c>
      <c r="K42">
        <v>24</v>
      </c>
      <c r="L42" t="s">
        <v>8</v>
      </c>
      <c r="M42" t="str">
        <f>IF(AND(Tabela1[[#This Row],[Ociosidade Manha]]&gt;2,Tabela1[[#This Row],[Ociosidade Tarde]]&gt;2),"ok","lascô")</f>
        <v>lascô</v>
      </c>
      <c r="O42" t="s">
        <v>379</v>
      </c>
      <c r="P42" s="2" t="str">
        <f>IFERROR(IF(VLOOKUP(Tabela1[[#This Row],[Cod_esc]],'EE''s aptas'!A:B,1,0)=Tabela1[[#This Row],[Cod_esc]],"Good"),"")</f>
        <v/>
      </c>
      <c r="Q42" s="2"/>
    </row>
    <row r="43" spans="1:17" x14ac:dyDescent="0.25">
      <c r="A43" t="s">
        <v>57</v>
      </c>
      <c r="B43" t="s">
        <v>57</v>
      </c>
      <c r="C43" t="s">
        <v>57</v>
      </c>
      <c r="D43">
        <v>26657</v>
      </c>
      <c r="E43" t="s">
        <v>58</v>
      </c>
      <c r="F43">
        <v>0</v>
      </c>
      <c r="G43">
        <v>0</v>
      </c>
      <c r="H43">
        <v>2</v>
      </c>
      <c r="I43" t="s">
        <v>4</v>
      </c>
      <c r="J43">
        <v>1</v>
      </c>
      <c r="K43">
        <v>18</v>
      </c>
      <c r="L43" t="s">
        <v>8</v>
      </c>
      <c r="M43" t="str">
        <f>IF(AND(Tabela1[[#This Row],[Ociosidade Manha]]&gt;2,Tabela1[[#This Row],[Ociosidade Tarde]]&gt;2),"ok","lascô")</f>
        <v>lascô</v>
      </c>
      <c r="O43" t="s">
        <v>379</v>
      </c>
      <c r="P43" s="2" t="str">
        <f>IFERROR(IF(VLOOKUP(Tabela1[[#This Row],[Cod_esc]],'EE''s aptas'!A:B,1,0)=Tabela1[[#This Row],[Cod_esc]],"Good"),"")</f>
        <v/>
      </c>
      <c r="Q43" s="2"/>
    </row>
    <row r="44" spans="1:17" x14ac:dyDescent="0.25">
      <c r="A44" t="s">
        <v>57</v>
      </c>
      <c r="B44" t="s">
        <v>57</v>
      </c>
      <c r="C44" t="s">
        <v>57</v>
      </c>
      <c r="D44">
        <v>26761</v>
      </c>
      <c r="E44" t="s">
        <v>59</v>
      </c>
      <c r="F44">
        <v>0</v>
      </c>
      <c r="G44">
        <v>0</v>
      </c>
      <c r="H44">
        <v>6</v>
      </c>
      <c r="I44" t="s">
        <v>4</v>
      </c>
      <c r="J44">
        <v>1</v>
      </c>
      <c r="K44">
        <v>18</v>
      </c>
      <c r="L44" t="s">
        <v>8</v>
      </c>
      <c r="M44" t="str">
        <f>IF(AND(Tabela1[[#This Row],[Ociosidade Manha]]&gt;2,Tabela1[[#This Row],[Ociosidade Tarde]]&gt;2),"ok","lascô")</f>
        <v>lascô</v>
      </c>
      <c r="O44" t="s">
        <v>379</v>
      </c>
      <c r="P44" s="2" t="str">
        <f>IFERROR(IF(VLOOKUP(Tabela1[[#This Row],[Cod_esc]],'EE''s aptas'!A:B,1,0)=Tabela1[[#This Row],[Cod_esc]],"Good"),"")</f>
        <v/>
      </c>
      <c r="Q44" s="2"/>
    </row>
    <row r="45" spans="1:17" x14ac:dyDescent="0.25">
      <c r="A45" t="s">
        <v>57</v>
      </c>
      <c r="B45" t="s">
        <v>57</v>
      </c>
      <c r="C45" t="s">
        <v>57</v>
      </c>
      <c r="D45">
        <v>26554</v>
      </c>
      <c r="E45" t="s">
        <v>60</v>
      </c>
      <c r="F45">
        <v>3</v>
      </c>
      <c r="G45">
        <v>2</v>
      </c>
      <c r="H45">
        <v>8</v>
      </c>
      <c r="I45" t="s">
        <v>4</v>
      </c>
      <c r="J45">
        <v>1</v>
      </c>
      <c r="K45">
        <v>27</v>
      </c>
      <c r="L45" t="s">
        <v>8</v>
      </c>
      <c r="M45" t="str">
        <f>IF(AND(Tabela1[[#This Row],[Ociosidade Manha]]&gt;2,Tabela1[[#This Row],[Ociosidade Tarde]]&gt;2),"ok","lascô")</f>
        <v>lascô</v>
      </c>
      <c r="O45" t="s">
        <v>379</v>
      </c>
      <c r="P45" s="2" t="str">
        <f>IFERROR(IF(VLOOKUP(Tabela1[[#This Row],[Cod_esc]],'EE''s aptas'!A:B,1,0)=Tabela1[[#This Row],[Cod_esc]],"Good"),"")</f>
        <v/>
      </c>
      <c r="Q45" s="2"/>
    </row>
    <row r="46" spans="1:17" x14ac:dyDescent="0.25">
      <c r="A46" t="s">
        <v>57</v>
      </c>
      <c r="B46" t="s">
        <v>57</v>
      </c>
      <c r="C46" t="s">
        <v>57</v>
      </c>
      <c r="D46">
        <v>26682</v>
      </c>
      <c r="E46" t="s">
        <v>61</v>
      </c>
      <c r="F46">
        <v>0</v>
      </c>
      <c r="G46">
        <v>0</v>
      </c>
      <c r="H46">
        <v>0</v>
      </c>
      <c r="I46" t="s">
        <v>4</v>
      </c>
      <c r="J46">
        <v>1</v>
      </c>
      <c r="K46">
        <v>29</v>
      </c>
      <c r="L46" t="s">
        <v>8</v>
      </c>
      <c r="M46" t="str">
        <f>IF(AND(Tabela1[[#This Row],[Ociosidade Manha]]&gt;2,Tabela1[[#This Row],[Ociosidade Tarde]]&gt;2),"ok","lascô")</f>
        <v>lascô</v>
      </c>
      <c r="O46" t="s">
        <v>379</v>
      </c>
      <c r="P46" s="2" t="str">
        <f>IFERROR(IF(VLOOKUP(Tabela1[[#This Row],[Cod_esc]],'EE''s aptas'!A:B,1,0)=Tabela1[[#This Row],[Cod_esc]],"Good"),"")</f>
        <v/>
      </c>
      <c r="Q46" s="2"/>
    </row>
    <row r="47" spans="1:17" x14ac:dyDescent="0.25">
      <c r="A47" t="s">
        <v>62</v>
      </c>
      <c r="B47" t="s">
        <v>63</v>
      </c>
      <c r="C47" t="s">
        <v>64</v>
      </c>
      <c r="D47">
        <v>760</v>
      </c>
      <c r="E47" t="s">
        <v>65</v>
      </c>
      <c r="F47">
        <v>1</v>
      </c>
      <c r="G47">
        <v>6</v>
      </c>
      <c r="H47">
        <v>0</v>
      </c>
      <c r="I47" t="s">
        <v>4</v>
      </c>
      <c r="J47">
        <v>1</v>
      </c>
      <c r="K47">
        <v>16</v>
      </c>
      <c r="L47" t="s">
        <v>8</v>
      </c>
      <c r="M47" t="str">
        <f>IF(AND(Tabela1[[#This Row],[Ociosidade Manha]]&gt;2,Tabela1[[#This Row],[Ociosidade Tarde]]&gt;2),"ok","lascô")</f>
        <v>lascô</v>
      </c>
      <c r="O47" t="s">
        <v>379</v>
      </c>
      <c r="P47" s="2" t="str">
        <f>IFERROR(IF(VLOOKUP(Tabela1[[#This Row],[Cod_esc]],'EE''s aptas'!A:B,1,0)=Tabela1[[#This Row],[Cod_esc]],"Good"),"")</f>
        <v/>
      </c>
      <c r="Q47" s="2"/>
    </row>
    <row r="48" spans="1:17" x14ac:dyDescent="0.25">
      <c r="A48" t="s">
        <v>62</v>
      </c>
      <c r="B48" t="s">
        <v>66</v>
      </c>
      <c r="C48" t="s">
        <v>64</v>
      </c>
      <c r="D48">
        <v>1659</v>
      </c>
      <c r="E48" t="s">
        <v>67</v>
      </c>
      <c r="F48">
        <v>0</v>
      </c>
      <c r="G48">
        <v>4</v>
      </c>
      <c r="H48">
        <v>12</v>
      </c>
      <c r="I48" t="s">
        <v>4</v>
      </c>
      <c r="J48">
        <v>1</v>
      </c>
      <c r="K48">
        <v>10</v>
      </c>
      <c r="L48" t="s">
        <v>8</v>
      </c>
      <c r="M48" t="str">
        <f>IF(AND(Tabela1[[#This Row],[Ociosidade Manha]]&gt;2,Tabela1[[#This Row],[Ociosidade Tarde]]&gt;2),"ok","lascô")</f>
        <v>lascô</v>
      </c>
      <c r="O48" t="s">
        <v>379</v>
      </c>
      <c r="P48" s="2" t="str">
        <f>IFERROR(IF(VLOOKUP(Tabela1[[#This Row],[Cod_esc]],'EE''s aptas'!A:B,1,0)=Tabela1[[#This Row],[Cod_esc]],"Good"),"")</f>
        <v/>
      </c>
      <c r="Q48" s="2"/>
    </row>
    <row r="49" spans="1:17" x14ac:dyDescent="0.25">
      <c r="A49" t="s">
        <v>62</v>
      </c>
      <c r="B49" t="s">
        <v>66</v>
      </c>
      <c r="C49" t="s">
        <v>64</v>
      </c>
      <c r="D49">
        <v>1454</v>
      </c>
      <c r="E49" t="s">
        <v>68</v>
      </c>
      <c r="F49">
        <v>0</v>
      </c>
      <c r="G49">
        <v>0</v>
      </c>
      <c r="H49">
        <v>0</v>
      </c>
      <c r="I49" t="s">
        <v>4</v>
      </c>
      <c r="J49">
        <v>2</v>
      </c>
      <c r="K49">
        <v>14</v>
      </c>
      <c r="L49" t="s">
        <v>8</v>
      </c>
      <c r="M49" t="str">
        <f>IF(AND(Tabela1[[#This Row],[Ociosidade Manha]]&gt;2,Tabela1[[#This Row],[Ociosidade Tarde]]&gt;2),"ok","lascô")</f>
        <v>lascô</v>
      </c>
      <c r="O49" t="s">
        <v>379</v>
      </c>
      <c r="P49" s="2" t="str">
        <f>IFERROR(IF(VLOOKUP(Tabela1[[#This Row],[Cod_esc]],'EE''s aptas'!A:B,1,0)=Tabela1[[#This Row],[Cod_esc]],"Good"),"")</f>
        <v/>
      </c>
      <c r="Q49" s="2"/>
    </row>
    <row r="50" spans="1:17" x14ac:dyDescent="0.25">
      <c r="A50" t="s">
        <v>62</v>
      </c>
      <c r="B50" t="s">
        <v>69</v>
      </c>
      <c r="C50" t="s">
        <v>64</v>
      </c>
      <c r="D50">
        <v>929</v>
      </c>
      <c r="E50" t="s">
        <v>70</v>
      </c>
      <c r="F50">
        <v>0</v>
      </c>
      <c r="G50">
        <v>0</v>
      </c>
      <c r="H50">
        <v>0</v>
      </c>
      <c r="I50" t="s">
        <v>4</v>
      </c>
      <c r="J50">
        <v>1</v>
      </c>
      <c r="K50">
        <v>20</v>
      </c>
      <c r="L50" t="s">
        <v>8</v>
      </c>
      <c r="M50" t="str">
        <f>IF(AND(Tabela1[[#This Row],[Ociosidade Manha]]&gt;2,Tabela1[[#This Row],[Ociosidade Tarde]]&gt;2),"ok","lascô")</f>
        <v>lascô</v>
      </c>
      <c r="O50" t="s">
        <v>379</v>
      </c>
      <c r="P50" s="2" t="str">
        <f>IFERROR(IF(VLOOKUP(Tabela1[[#This Row],[Cod_esc]],'EE''s aptas'!A:B,1,0)=Tabela1[[#This Row],[Cod_esc]],"Good"),"")</f>
        <v/>
      </c>
      <c r="Q50" s="2"/>
    </row>
    <row r="51" spans="1:17" x14ac:dyDescent="0.25">
      <c r="A51" t="s">
        <v>62</v>
      </c>
      <c r="B51" t="s">
        <v>71</v>
      </c>
      <c r="C51" t="s">
        <v>64</v>
      </c>
      <c r="D51">
        <v>3451</v>
      </c>
      <c r="E51" t="s">
        <v>72</v>
      </c>
      <c r="F51">
        <v>4</v>
      </c>
      <c r="G51">
        <v>1</v>
      </c>
      <c r="H51">
        <v>12</v>
      </c>
      <c r="I51" t="s">
        <v>4</v>
      </c>
      <c r="J51">
        <v>1</v>
      </c>
      <c r="K51">
        <v>16</v>
      </c>
      <c r="L51" t="s">
        <v>8</v>
      </c>
      <c r="M51" t="str">
        <f>IF(AND(Tabela1[[#This Row],[Ociosidade Manha]]&gt;2,Tabela1[[#This Row],[Ociosidade Tarde]]&gt;2),"ok","lascô")</f>
        <v>lascô</v>
      </c>
      <c r="O51" t="s">
        <v>379</v>
      </c>
      <c r="P51" s="2" t="str">
        <f>IFERROR(IF(VLOOKUP(Tabela1[[#This Row],[Cod_esc]],'EE''s aptas'!A:B,1,0)=Tabela1[[#This Row],[Cod_esc]],"Good"),"")</f>
        <v/>
      </c>
      <c r="Q51" s="2"/>
    </row>
    <row r="52" spans="1:17" x14ac:dyDescent="0.25">
      <c r="A52" t="s">
        <v>62</v>
      </c>
      <c r="B52" t="s">
        <v>69</v>
      </c>
      <c r="C52" t="s">
        <v>64</v>
      </c>
      <c r="D52">
        <v>723</v>
      </c>
      <c r="E52" t="s">
        <v>73</v>
      </c>
      <c r="F52">
        <v>4</v>
      </c>
      <c r="G52">
        <v>10</v>
      </c>
      <c r="H52">
        <v>13</v>
      </c>
      <c r="I52" t="s">
        <v>4</v>
      </c>
      <c r="J52">
        <v>1</v>
      </c>
      <c r="K52">
        <v>38</v>
      </c>
      <c r="L52" t="s">
        <v>8</v>
      </c>
      <c r="M52" t="str">
        <f>IF(AND(Tabela1[[#This Row],[Ociosidade Manha]]&gt;2,Tabela1[[#This Row],[Ociosidade Tarde]]&gt;2),"ok","lascô")</f>
        <v>ok</v>
      </c>
      <c r="N52" t="s">
        <v>371</v>
      </c>
      <c r="O52" t="s">
        <v>379</v>
      </c>
      <c r="P52" s="2" t="str">
        <f>IFERROR(IF(VLOOKUP(Tabela1[[#This Row],[Cod_esc]],'EE''s aptas'!A:B,1,0)=Tabela1[[#This Row],[Cod_esc]],"Good"),"")</f>
        <v>Good</v>
      </c>
      <c r="Q52" s="2"/>
    </row>
    <row r="53" spans="1:17" x14ac:dyDescent="0.25">
      <c r="A53" t="s">
        <v>62</v>
      </c>
      <c r="B53" t="s">
        <v>74</v>
      </c>
      <c r="C53" t="s">
        <v>64</v>
      </c>
      <c r="D53">
        <v>1570</v>
      </c>
      <c r="E53" t="s">
        <v>75</v>
      </c>
      <c r="F53">
        <v>2</v>
      </c>
      <c r="G53">
        <v>5</v>
      </c>
      <c r="H53">
        <v>0</v>
      </c>
      <c r="I53" t="s">
        <v>4</v>
      </c>
      <c r="J53">
        <v>1</v>
      </c>
      <c r="K53">
        <v>17</v>
      </c>
      <c r="L53" t="s">
        <v>8</v>
      </c>
      <c r="M53" t="str">
        <f>IF(AND(Tabela1[[#This Row],[Ociosidade Manha]]&gt;2,Tabela1[[#This Row],[Ociosidade Tarde]]&gt;2),"ok","lascô")</f>
        <v>lascô</v>
      </c>
      <c r="O53" t="s">
        <v>379</v>
      </c>
      <c r="P53" s="2" t="str">
        <f>IFERROR(IF(VLOOKUP(Tabela1[[#This Row],[Cod_esc]],'EE''s aptas'!A:B,1,0)=Tabela1[[#This Row],[Cod_esc]],"Good"),"")</f>
        <v/>
      </c>
      <c r="Q53" s="2"/>
    </row>
    <row r="54" spans="1:17" x14ac:dyDescent="0.25">
      <c r="A54" t="s">
        <v>62</v>
      </c>
      <c r="B54" t="s">
        <v>74</v>
      </c>
      <c r="C54" t="s">
        <v>64</v>
      </c>
      <c r="D54">
        <v>1521</v>
      </c>
      <c r="E54" t="s">
        <v>76</v>
      </c>
      <c r="F54">
        <v>0</v>
      </c>
      <c r="G54">
        <v>0</v>
      </c>
      <c r="H54">
        <v>8</v>
      </c>
      <c r="I54" t="s">
        <v>4</v>
      </c>
      <c r="J54">
        <v>1</v>
      </c>
      <c r="K54">
        <v>18</v>
      </c>
      <c r="L54" t="s">
        <v>8</v>
      </c>
      <c r="M54" t="str">
        <f>IF(AND(Tabela1[[#This Row],[Ociosidade Manha]]&gt;2,Tabela1[[#This Row],[Ociosidade Tarde]]&gt;2),"ok","lascô")</f>
        <v>lascô</v>
      </c>
      <c r="O54" t="s">
        <v>379</v>
      </c>
      <c r="P54" s="2" t="str">
        <f>IFERROR(IF(VLOOKUP(Tabela1[[#This Row],[Cod_esc]],'EE''s aptas'!A:B,1,0)=Tabela1[[#This Row],[Cod_esc]],"Good"),"")</f>
        <v/>
      </c>
      <c r="Q54" s="2"/>
    </row>
    <row r="55" spans="1:17" x14ac:dyDescent="0.25">
      <c r="A55" t="s">
        <v>77</v>
      </c>
      <c r="B55" t="s">
        <v>78</v>
      </c>
      <c r="C55" t="s">
        <v>64</v>
      </c>
      <c r="D55">
        <v>3682</v>
      </c>
      <c r="E55" t="s">
        <v>79</v>
      </c>
      <c r="F55">
        <v>8</v>
      </c>
      <c r="G55">
        <v>12</v>
      </c>
      <c r="H55">
        <v>18</v>
      </c>
      <c r="I55" t="s">
        <v>4</v>
      </c>
      <c r="J55">
        <v>1</v>
      </c>
      <c r="K55">
        <v>0</v>
      </c>
      <c r="L55" t="s">
        <v>8</v>
      </c>
      <c r="M55" t="str">
        <f>IF(AND(Tabela1[[#This Row],[Ociosidade Manha]]&gt;2,Tabela1[[#This Row],[Ociosidade Tarde]]&gt;2),"ok","lascô")</f>
        <v>ok</v>
      </c>
      <c r="O55" t="s">
        <v>379</v>
      </c>
      <c r="P55" s="2" t="str">
        <f>IFERROR(IF(VLOOKUP(Tabela1[[#This Row],[Cod_esc]],'EE''s aptas'!A:B,1,0)=Tabela1[[#This Row],[Cod_esc]],"Good"),"")</f>
        <v/>
      </c>
      <c r="Q55" s="2"/>
    </row>
    <row r="56" spans="1:17" x14ac:dyDescent="0.25">
      <c r="A56" t="s">
        <v>77</v>
      </c>
      <c r="B56" t="s">
        <v>80</v>
      </c>
      <c r="C56" t="s">
        <v>64</v>
      </c>
      <c r="D56">
        <v>3839</v>
      </c>
      <c r="E56" t="s">
        <v>81</v>
      </c>
      <c r="F56">
        <v>8</v>
      </c>
      <c r="G56">
        <v>15</v>
      </c>
      <c r="H56">
        <v>0</v>
      </c>
      <c r="I56" t="s">
        <v>4</v>
      </c>
      <c r="J56">
        <v>5</v>
      </c>
      <c r="K56">
        <v>10</v>
      </c>
      <c r="L56" t="s">
        <v>8</v>
      </c>
      <c r="M56" t="str">
        <f>IF(AND(Tabela1[[#This Row],[Ociosidade Manha]]&gt;2,Tabela1[[#This Row],[Ociosidade Tarde]]&gt;2),"ok","lascô")</f>
        <v>ok</v>
      </c>
      <c r="N56" t="s">
        <v>371</v>
      </c>
      <c r="O56" t="s">
        <v>379</v>
      </c>
      <c r="P56" s="2" t="str">
        <f>IFERROR(IF(VLOOKUP(Tabela1[[#This Row],[Cod_esc]],'EE''s aptas'!A:B,1,0)=Tabela1[[#This Row],[Cod_esc]],"Good"),"")</f>
        <v/>
      </c>
      <c r="Q56" s="2"/>
    </row>
    <row r="57" spans="1:17" x14ac:dyDescent="0.25">
      <c r="A57" t="s">
        <v>77</v>
      </c>
      <c r="B57" t="s">
        <v>82</v>
      </c>
      <c r="C57" t="s">
        <v>64</v>
      </c>
      <c r="D57">
        <v>4030</v>
      </c>
      <c r="E57" t="s">
        <v>83</v>
      </c>
      <c r="F57">
        <v>5</v>
      </c>
      <c r="G57">
        <v>12</v>
      </c>
      <c r="H57">
        <v>12</v>
      </c>
      <c r="I57" t="s">
        <v>4</v>
      </c>
      <c r="J57">
        <v>1</v>
      </c>
      <c r="K57">
        <v>12</v>
      </c>
      <c r="L57" t="s">
        <v>8</v>
      </c>
      <c r="M57" t="str">
        <f>IF(AND(Tabela1[[#This Row],[Ociosidade Manha]]&gt;2,Tabela1[[#This Row],[Ociosidade Tarde]]&gt;2),"ok","lascô")</f>
        <v>ok</v>
      </c>
      <c r="N57" t="s">
        <v>371</v>
      </c>
      <c r="O57" t="s">
        <v>507</v>
      </c>
      <c r="P57" s="2" t="str">
        <f>IFERROR(IF(VLOOKUP(Tabela1[[#This Row],[Cod_esc]],'EE''s aptas'!A:B,1,0)=Tabela1[[#This Row],[Cod_esc]],"Good"),"")</f>
        <v/>
      </c>
      <c r="Q57" s="2"/>
    </row>
    <row r="58" spans="1:17" x14ac:dyDescent="0.25">
      <c r="A58" t="s">
        <v>77</v>
      </c>
      <c r="B58" t="s">
        <v>82</v>
      </c>
      <c r="C58" t="s">
        <v>64</v>
      </c>
      <c r="D58">
        <v>904173</v>
      </c>
      <c r="E58" t="s">
        <v>84</v>
      </c>
      <c r="F58">
        <v>0</v>
      </c>
      <c r="G58">
        <v>5</v>
      </c>
      <c r="H58">
        <v>4</v>
      </c>
      <c r="I58" t="s">
        <v>4</v>
      </c>
      <c r="J58">
        <v>1</v>
      </c>
      <c r="K58">
        <v>16</v>
      </c>
      <c r="L58" t="s">
        <v>8</v>
      </c>
      <c r="M58" t="str">
        <f>IF(AND(Tabela1[[#This Row],[Ociosidade Manha]]&gt;2,Tabela1[[#This Row],[Ociosidade Tarde]]&gt;2),"ok","lascô")</f>
        <v>lascô</v>
      </c>
      <c r="O58" t="s">
        <v>379</v>
      </c>
      <c r="P58" s="2" t="str">
        <f>IFERROR(IF(VLOOKUP(Tabela1[[#This Row],[Cod_esc]],'EE''s aptas'!A:B,1,0)=Tabela1[[#This Row],[Cod_esc]],"Good"),"")</f>
        <v/>
      </c>
      <c r="Q58" s="2"/>
    </row>
    <row r="59" spans="1:17" x14ac:dyDescent="0.25">
      <c r="A59" t="s">
        <v>77</v>
      </c>
      <c r="B59" t="s">
        <v>82</v>
      </c>
      <c r="C59" t="s">
        <v>64</v>
      </c>
      <c r="D59">
        <v>925433</v>
      </c>
      <c r="E59" t="s">
        <v>85</v>
      </c>
      <c r="F59">
        <v>1</v>
      </c>
      <c r="G59">
        <v>0</v>
      </c>
      <c r="H59">
        <v>5</v>
      </c>
      <c r="I59" t="s">
        <v>4</v>
      </c>
      <c r="J59">
        <v>1</v>
      </c>
      <c r="K59">
        <v>20</v>
      </c>
      <c r="L59" t="s">
        <v>8</v>
      </c>
      <c r="M59" t="str">
        <f>IF(AND(Tabela1[[#This Row],[Ociosidade Manha]]&gt;2,Tabela1[[#This Row],[Ociosidade Tarde]]&gt;2),"ok","lascô")</f>
        <v>lascô</v>
      </c>
      <c r="O59" t="s">
        <v>379</v>
      </c>
      <c r="P59" s="2" t="str">
        <f>IFERROR(IF(VLOOKUP(Tabela1[[#This Row],[Cod_esc]],'EE''s aptas'!A:B,1,0)=Tabela1[[#This Row],[Cod_esc]],"Good"),"")</f>
        <v/>
      </c>
      <c r="Q59" s="2"/>
    </row>
    <row r="60" spans="1:17" x14ac:dyDescent="0.25">
      <c r="A60" t="s">
        <v>77</v>
      </c>
      <c r="B60" t="s">
        <v>82</v>
      </c>
      <c r="C60" t="s">
        <v>64</v>
      </c>
      <c r="D60">
        <v>908400</v>
      </c>
      <c r="E60" t="s">
        <v>86</v>
      </c>
      <c r="F60">
        <v>1</v>
      </c>
      <c r="G60">
        <v>1</v>
      </c>
      <c r="H60">
        <v>0</v>
      </c>
      <c r="I60" t="s">
        <v>4</v>
      </c>
      <c r="J60">
        <v>1</v>
      </c>
      <c r="K60">
        <v>17</v>
      </c>
      <c r="L60" t="s">
        <v>8</v>
      </c>
      <c r="M60" t="str">
        <f>IF(AND(Tabela1[[#This Row],[Ociosidade Manha]]&gt;2,Tabela1[[#This Row],[Ociosidade Tarde]]&gt;2),"ok","lascô")</f>
        <v>lascô</v>
      </c>
      <c r="O60" t="s">
        <v>379</v>
      </c>
      <c r="P60" s="2" t="str">
        <f>IFERROR(IF(VLOOKUP(Tabela1[[#This Row],[Cod_esc]],'EE''s aptas'!A:B,1,0)=Tabela1[[#This Row],[Cod_esc]],"Good"),"")</f>
        <v/>
      </c>
      <c r="Q60" s="2"/>
    </row>
    <row r="61" spans="1:17" x14ac:dyDescent="0.25">
      <c r="A61" t="s">
        <v>87</v>
      </c>
      <c r="B61" t="s">
        <v>88</v>
      </c>
      <c r="C61" t="s">
        <v>64</v>
      </c>
      <c r="D61">
        <v>4479</v>
      </c>
      <c r="E61" t="s">
        <v>89</v>
      </c>
      <c r="F61">
        <v>3</v>
      </c>
      <c r="G61">
        <v>5</v>
      </c>
      <c r="H61">
        <v>11</v>
      </c>
      <c r="I61" t="s">
        <v>4</v>
      </c>
      <c r="J61">
        <v>1</v>
      </c>
      <c r="K61">
        <v>15</v>
      </c>
      <c r="L61" t="s">
        <v>8</v>
      </c>
      <c r="M61" t="str">
        <f>IF(AND(Tabela1[[#This Row],[Ociosidade Manha]]&gt;2,Tabela1[[#This Row],[Ociosidade Tarde]]&gt;2),"ok","lascô")</f>
        <v>ok</v>
      </c>
      <c r="N61" t="s">
        <v>371</v>
      </c>
      <c r="O61" t="s">
        <v>379</v>
      </c>
      <c r="P61" s="2" t="str">
        <f>IFERROR(IF(VLOOKUP(Tabela1[[#This Row],[Cod_esc]],'EE''s aptas'!A:B,1,0)=Tabela1[[#This Row],[Cod_esc]],"Good"),"")</f>
        <v/>
      </c>
      <c r="Q61" s="2"/>
    </row>
    <row r="62" spans="1:17" x14ac:dyDescent="0.25">
      <c r="A62" t="s">
        <v>87</v>
      </c>
      <c r="B62" t="s">
        <v>90</v>
      </c>
      <c r="C62" t="s">
        <v>64</v>
      </c>
      <c r="D62">
        <v>4777</v>
      </c>
      <c r="E62" t="s">
        <v>91</v>
      </c>
      <c r="F62">
        <v>10</v>
      </c>
      <c r="G62">
        <v>10</v>
      </c>
      <c r="H62">
        <v>7</v>
      </c>
      <c r="I62" t="s">
        <v>4</v>
      </c>
      <c r="J62">
        <v>1</v>
      </c>
      <c r="K62">
        <v>22</v>
      </c>
      <c r="L62" t="s">
        <v>8</v>
      </c>
      <c r="M62" t="str">
        <f>IF(AND(Tabela1[[#This Row],[Ociosidade Manha]]&gt;2,Tabela1[[#This Row],[Ociosidade Tarde]]&gt;2),"ok","lascô")</f>
        <v>ok</v>
      </c>
      <c r="N62" t="s">
        <v>371</v>
      </c>
      <c r="O62" t="s">
        <v>379</v>
      </c>
      <c r="P62" s="2" t="str">
        <f>IFERROR(IF(VLOOKUP(Tabela1[[#This Row],[Cod_esc]],'EE''s aptas'!A:B,1,0)=Tabela1[[#This Row],[Cod_esc]],"Good"),"")</f>
        <v/>
      </c>
      <c r="Q62" s="2"/>
    </row>
    <row r="63" spans="1:17" x14ac:dyDescent="0.25">
      <c r="A63" t="s">
        <v>87</v>
      </c>
      <c r="B63" t="s">
        <v>92</v>
      </c>
      <c r="C63" t="s">
        <v>64</v>
      </c>
      <c r="D63">
        <v>4339</v>
      </c>
      <c r="E63" t="s">
        <v>93</v>
      </c>
      <c r="F63">
        <v>3</v>
      </c>
      <c r="G63">
        <v>10</v>
      </c>
      <c r="H63">
        <v>5</v>
      </c>
      <c r="I63" t="s">
        <v>4</v>
      </c>
      <c r="J63">
        <v>1</v>
      </c>
      <c r="K63">
        <v>17</v>
      </c>
      <c r="L63" t="s">
        <v>8</v>
      </c>
      <c r="M63" t="str">
        <f>IF(AND(Tabela1[[#This Row],[Ociosidade Manha]]&gt;2,Tabela1[[#This Row],[Ociosidade Tarde]]&gt;2),"ok","lascô")</f>
        <v>ok</v>
      </c>
      <c r="N63" t="s">
        <v>371</v>
      </c>
      <c r="O63" t="s">
        <v>379</v>
      </c>
      <c r="P63" s="2" t="str">
        <f>IFERROR(IF(VLOOKUP(Tabela1[[#This Row],[Cod_esc]],'EE''s aptas'!A:B,1,0)=Tabela1[[#This Row],[Cod_esc]],"Good"),"")</f>
        <v/>
      </c>
      <c r="Q63" s="2"/>
    </row>
    <row r="64" spans="1:17" x14ac:dyDescent="0.25">
      <c r="A64" t="s">
        <v>87</v>
      </c>
      <c r="B64" t="s">
        <v>92</v>
      </c>
      <c r="C64" t="s">
        <v>64</v>
      </c>
      <c r="D64">
        <v>4480</v>
      </c>
      <c r="E64" t="s">
        <v>94</v>
      </c>
      <c r="F64">
        <v>2</v>
      </c>
      <c r="G64">
        <v>7</v>
      </c>
      <c r="H64">
        <v>0</v>
      </c>
      <c r="I64" t="s">
        <v>4</v>
      </c>
      <c r="J64">
        <v>1</v>
      </c>
      <c r="K64">
        <v>13</v>
      </c>
      <c r="L64" t="s">
        <v>8</v>
      </c>
      <c r="M64" t="str">
        <f>IF(AND(Tabela1[[#This Row],[Ociosidade Manha]]&gt;2,Tabela1[[#This Row],[Ociosidade Tarde]]&gt;2),"ok","lascô")</f>
        <v>lascô</v>
      </c>
      <c r="O64" t="s">
        <v>379</v>
      </c>
      <c r="P64" s="2" t="str">
        <f>IFERROR(IF(VLOOKUP(Tabela1[[#This Row],[Cod_esc]],'EE''s aptas'!A:B,1,0)=Tabela1[[#This Row],[Cod_esc]],"Good"),"")</f>
        <v/>
      </c>
      <c r="Q64" s="2"/>
    </row>
    <row r="65" spans="1:17" x14ac:dyDescent="0.25">
      <c r="A65" t="s">
        <v>87</v>
      </c>
      <c r="B65" t="s">
        <v>88</v>
      </c>
      <c r="C65" t="s">
        <v>64</v>
      </c>
      <c r="D65">
        <v>4327</v>
      </c>
      <c r="E65" t="s">
        <v>95</v>
      </c>
      <c r="F65">
        <v>1</v>
      </c>
      <c r="G65">
        <v>1</v>
      </c>
      <c r="H65">
        <v>0</v>
      </c>
      <c r="I65" t="s">
        <v>4</v>
      </c>
      <c r="J65">
        <v>1</v>
      </c>
      <c r="K65">
        <v>15</v>
      </c>
      <c r="L65" t="s">
        <v>8</v>
      </c>
      <c r="M65" t="str">
        <f>IF(AND(Tabela1[[#This Row],[Ociosidade Manha]]&gt;2,Tabela1[[#This Row],[Ociosidade Tarde]]&gt;2),"ok","lascô")</f>
        <v>lascô</v>
      </c>
      <c r="O65" t="s">
        <v>379</v>
      </c>
      <c r="P65" s="2" t="str">
        <f>IFERROR(IF(VLOOKUP(Tabela1[[#This Row],[Cod_esc]],'EE''s aptas'!A:B,1,0)=Tabela1[[#This Row],[Cod_esc]],"Good"),"")</f>
        <v/>
      </c>
      <c r="Q65" s="2"/>
    </row>
    <row r="66" spans="1:17" x14ac:dyDescent="0.25">
      <c r="A66" t="s">
        <v>87</v>
      </c>
      <c r="B66" t="s">
        <v>96</v>
      </c>
      <c r="C66" t="s">
        <v>64</v>
      </c>
      <c r="D66">
        <v>1824</v>
      </c>
      <c r="E66" t="s">
        <v>97</v>
      </c>
      <c r="F66">
        <v>0</v>
      </c>
      <c r="G66">
        <v>7</v>
      </c>
      <c r="H66">
        <v>0</v>
      </c>
      <c r="I66" t="s">
        <v>4</v>
      </c>
      <c r="J66">
        <v>1</v>
      </c>
      <c r="K66">
        <v>19</v>
      </c>
      <c r="L66" t="s">
        <v>8</v>
      </c>
      <c r="M66" t="str">
        <f>IF(AND(Tabela1[[#This Row],[Ociosidade Manha]]&gt;2,Tabela1[[#This Row],[Ociosidade Tarde]]&gt;2),"ok","lascô")</f>
        <v>lascô</v>
      </c>
      <c r="O66" t="s">
        <v>379</v>
      </c>
      <c r="P66" s="2" t="str">
        <f>IFERROR(IF(VLOOKUP(Tabela1[[#This Row],[Cod_esc]],'EE''s aptas'!A:B,1,0)=Tabela1[[#This Row],[Cod_esc]],"Good"),"")</f>
        <v>Good</v>
      </c>
      <c r="Q66" s="2"/>
    </row>
    <row r="67" spans="1:17" x14ac:dyDescent="0.25">
      <c r="A67" t="s">
        <v>87</v>
      </c>
      <c r="B67" t="s">
        <v>92</v>
      </c>
      <c r="C67" t="s">
        <v>64</v>
      </c>
      <c r="D67">
        <v>4431</v>
      </c>
      <c r="E67" t="s">
        <v>98</v>
      </c>
      <c r="F67">
        <v>0</v>
      </c>
      <c r="G67">
        <v>0</v>
      </c>
      <c r="H67">
        <v>0</v>
      </c>
      <c r="I67" t="s">
        <v>4</v>
      </c>
      <c r="J67">
        <v>1</v>
      </c>
      <c r="K67">
        <v>13</v>
      </c>
      <c r="L67" t="s">
        <v>8</v>
      </c>
      <c r="M67" t="str">
        <f>IF(AND(Tabela1[[#This Row],[Ociosidade Manha]]&gt;2,Tabela1[[#This Row],[Ociosidade Tarde]]&gt;2),"ok","lascô")</f>
        <v>lascô</v>
      </c>
      <c r="O67" t="s">
        <v>379</v>
      </c>
      <c r="P67" s="2" t="str">
        <f>IFERROR(IF(VLOOKUP(Tabela1[[#This Row],[Cod_esc]],'EE''s aptas'!A:B,1,0)=Tabela1[[#This Row],[Cod_esc]],"Good"),"")</f>
        <v/>
      </c>
      <c r="Q67" s="2"/>
    </row>
    <row r="68" spans="1:17" x14ac:dyDescent="0.25">
      <c r="A68" t="s">
        <v>87</v>
      </c>
      <c r="B68" t="s">
        <v>88</v>
      </c>
      <c r="C68" t="s">
        <v>64</v>
      </c>
      <c r="D68">
        <v>4297</v>
      </c>
      <c r="E68" t="s">
        <v>99</v>
      </c>
      <c r="F68">
        <v>3</v>
      </c>
      <c r="G68">
        <v>1</v>
      </c>
      <c r="H68">
        <v>0</v>
      </c>
      <c r="I68" t="s">
        <v>4</v>
      </c>
      <c r="J68">
        <v>1</v>
      </c>
      <c r="K68">
        <v>24</v>
      </c>
      <c r="L68" t="s">
        <v>8</v>
      </c>
      <c r="M68" t="str">
        <f>IF(AND(Tabela1[[#This Row],[Ociosidade Manha]]&gt;2,Tabela1[[#This Row],[Ociosidade Tarde]]&gt;2),"ok","lascô")</f>
        <v>lascô</v>
      </c>
      <c r="O68" t="s">
        <v>379</v>
      </c>
      <c r="P68" s="2" t="str">
        <f>IFERROR(IF(VLOOKUP(Tabela1[[#This Row],[Cod_esc]],'EE''s aptas'!A:B,1,0)=Tabela1[[#This Row],[Cod_esc]],"Good"),"")</f>
        <v/>
      </c>
      <c r="Q68" s="2"/>
    </row>
    <row r="69" spans="1:17" x14ac:dyDescent="0.25">
      <c r="A69" t="s">
        <v>87</v>
      </c>
      <c r="B69" t="s">
        <v>96</v>
      </c>
      <c r="C69" t="s">
        <v>64</v>
      </c>
      <c r="D69">
        <v>1569</v>
      </c>
      <c r="E69" t="s">
        <v>100</v>
      </c>
      <c r="F69">
        <v>0</v>
      </c>
      <c r="G69">
        <v>0</v>
      </c>
      <c r="H69">
        <v>0</v>
      </c>
      <c r="I69" t="s">
        <v>4</v>
      </c>
      <c r="J69">
        <v>1</v>
      </c>
      <c r="K69">
        <v>14</v>
      </c>
      <c r="L69" t="s">
        <v>8</v>
      </c>
      <c r="M69" t="str">
        <f>IF(AND(Tabela1[[#This Row],[Ociosidade Manha]]&gt;2,Tabela1[[#This Row],[Ociosidade Tarde]]&gt;2),"ok","lascô")</f>
        <v>lascô</v>
      </c>
      <c r="O69" t="s">
        <v>379</v>
      </c>
      <c r="P69" s="2" t="str">
        <f>IFERROR(IF(VLOOKUP(Tabela1[[#This Row],[Cod_esc]],'EE''s aptas'!A:B,1,0)=Tabela1[[#This Row],[Cod_esc]],"Good"),"")</f>
        <v/>
      </c>
      <c r="Q69" s="2"/>
    </row>
    <row r="70" spans="1:17" x14ac:dyDescent="0.25">
      <c r="A70" t="s">
        <v>87</v>
      </c>
      <c r="B70" t="s">
        <v>92</v>
      </c>
      <c r="C70" t="s">
        <v>64</v>
      </c>
      <c r="D70">
        <v>4522</v>
      </c>
      <c r="E70" t="s">
        <v>101</v>
      </c>
      <c r="F70">
        <v>0</v>
      </c>
      <c r="G70">
        <v>1</v>
      </c>
      <c r="H70">
        <v>0</v>
      </c>
      <c r="I70" t="s">
        <v>4</v>
      </c>
      <c r="J70">
        <v>1</v>
      </c>
      <c r="K70">
        <v>15</v>
      </c>
      <c r="L70" t="s">
        <v>8</v>
      </c>
      <c r="M70" t="str">
        <f>IF(AND(Tabela1[[#This Row],[Ociosidade Manha]]&gt;2,Tabela1[[#This Row],[Ociosidade Tarde]]&gt;2),"ok","lascô")</f>
        <v>lascô</v>
      </c>
      <c r="O70" t="s">
        <v>379</v>
      </c>
      <c r="P70" s="2" t="str">
        <f>IFERROR(IF(VLOOKUP(Tabela1[[#This Row],[Cod_esc]],'EE''s aptas'!A:B,1,0)=Tabela1[[#This Row],[Cod_esc]],"Good"),"")</f>
        <v/>
      </c>
      <c r="Q70" s="2"/>
    </row>
    <row r="71" spans="1:17" x14ac:dyDescent="0.25">
      <c r="A71" t="s">
        <v>87</v>
      </c>
      <c r="B71" t="s">
        <v>102</v>
      </c>
      <c r="C71" t="s">
        <v>64</v>
      </c>
      <c r="D71">
        <v>3724</v>
      </c>
      <c r="E71" t="s">
        <v>103</v>
      </c>
      <c r="F71">
        <v>7</v>
      </c>
      <c r="G71">
        <v>12</v>
      </c>
      <c r="H71">
        <v>8</v>
      </c>
      <c r="I71" t="s">
        <v>4</v>
      </c>
      <c r="J71">
        <v>3</v>
      </c>
      <c r="K71">
        <v>10</v>
      </c>
      <c r="L71" t="s">
        <v>8</v>
      </c>
      <c r="M71" t="str">
        <f>IF(AND(Tabela1[[#This Row],[Ociosidade Manha]]&gt;2,Tabela1[[#This Row],[Ociosidade Tarde]]&gt;2),"ok","lascô")</f>
        <v>ok</v>
      </c>
      <c r="N71" t="s">
        <v>371</v>
      </c>
      <c r="O71" t="s">
        <v>507</v>
      </c>
      <c r="P71" s="2" t="str">
        <f>IFERROR(IF(VLOOKUP(Tabela1[[#This Row],[Cod_esc]],'EE''s aptas'!A:B,1,0)=Tabela1[[#This Row],[Cod_esc]],"Good"),"")</f>
        <v/>
      </c>
      <c r="Q71" s="2"/>
    </row>
    <row r="72" spans="1:17" x14ac:dyDescent="0.25">
      <c r="A72" t="s">
        <v>104</v>
      </c>
      <c r="B72" t="s">
        <v>104</v>
      </c>
      <c r="C72" t="s">
        <v>104</v>
      </c>
      <c r="D72">
        <v>43023</v>
      </c>
      <c r="E72" t="s">
        <v>105</v>
      </c>
      <c r="F72">
        <v>1</v>
      </c>
      <c r="G72">
        <v>13</v>
      </c>
      <c r="H72">
        <v>0</v>
      </c>
      <c r="I72" t="s">
        <v>4</v>
      </c>
      <c r="J72">
        <v>1</v>
      </c>
      <c r="K72">
        <v>13</v>
      </c>
      <c r="L72" t="s">
        <v>8</v>
      </c>
      <c r="M72" t="str">
        <f>IF(AND(Tabela1[[#This Row],[Ociosidade Manha]]&gt;2,Tabela1[[#This Row],[Ociosidade Tarde]]&gt;2),"ok","lascô")</f>
        <v>lascô</v>
      </c>
      <c r="O72" t="s">
        <v>379</v>
      </c>
      <c r="P72" s="2" t="str">
        <f>IFERROR(IF(VLOOKUP(Tabela1[[#This Row],[Cod_esc]],'EE''s aptas'!A:B,1,0)=Tabela1[[#This Row],[Cod_esc]],"Good"),"")</f>
        <v/>
      </c>
      <c r="Q72" s="2"/>
    </row>
    <row r="73" spans="1:17" x14ac:dyDescent="0.25">
      <c r="A73" t="s">
        <v>104</v>
      </c>
      <c r="B73" t="s">
        <v>104</v>
      </c>
      <c r="C73" t="s">
        <v>104</v>
      </c>
      <c r="D73">
        <v>26839</v>
      </c>
      <c r="E73" t="s">
        <v>106</v>
      </c>
      <c r="F73">
        <v>4</v>
      </c>
      <c r="G73">
        <v>10</v>
      </c>
      <c r="H73">
        <v>0</v>
      </c>
      <c r="I73" t="s">
        <v>8</v>
      </c>
      <c r="J73">
        <v>3</v>
      </c>
      <c r="K73">
        <v>20</v>
      </c>
      <c r="L73" t="s">
        <v>8</v>
      </c>
      <c r="M73" t="str">
        <f>IF(AND(Tabela1[[#This Row],[Ociosidade Manha]]&gt;2,Tabela1[[#This Row],[Ociosidade Tarde]]&gt;2),"ok","lascô")</f>
        <v>ok</v>
      </c>
      <c r="O73" t="s">
        <v>507</v>
      </c>
      <c r="P73" s="2" t="str">
        <f>IFERROR(IF(VLOOKUP(Tabela1[[#This Row],[Cod_esc]],'EE''s aptas'!A:B,1,0)=Tabela1[[#This Row],[Cod_esc]],"Good"),"")</f>
        <v/>
      </c>
      <c r="Q73" s="2"/>
    </row>
    <row r="74" spans="1:17" x14ac:dyDescent="0.25">
      <c r="A74" t="s">
        <v>104</v>
      </c>
      <c r="B74" t="s">
        <v>104</v>
      </c>
      <c r="C74" t="s">
        <v>104</v>
      </c>
      <c r="D74">
        <v>47570</v>
      </c>
      <c r="E74" t="s">
        <v>107</v>
      </c>
      <c r="F74">
        <v>0</v>
      </c>
      <c r="G74">
        <v>2</v>
      </c>
      <c r="H74">
        <v>8</v>
      </c>
      <c r="I74" t="s">
        <v>4</v>
      </c>
      <c r="J74">
        <v>1</v>
      </c>
      <c r="K74">
        <v>10</v>
      </c>
      <c r="L74" t="s">
        <v>8</v>
      </c>
      <c r="M74" t="str">
        <f>IF(AND(Tabela1[[#This Row],[Ociosidade Manha]]&gt;2,Tabela1[[#This Row],[Ociosidade Tarde]]&gt;2),"ok","lascô")</f>
        <v>lascô</v>
      </c>
      <c r="O74" t="s">
        <v>379</v>
      </c>
      <c r="P74" s="2" t="str">
        <f>IFERROR(IF(VLOOKUP(Tabela1[[#This Row],[Cod_esc]],'EE''s aptas'!A:B,1,0)=Tabela1[[#This Row],[Cod_esc]],"Good"),"")</f>
        <v/>
      </c>
      <c r="Q74" s="2"/>
    </row>
    <row r="75" spans="1:17" x14ac:dyDescent="0.25">
      <c r="A75" t="s">
        <v>104</v>
      </c>
      <c r="B75" t="s">
        <v>104</v>
      </c>
      <c r="C75" t="s">
        <v>104</v>
      </c>
      <c r="D75">
        <v>26980</v>
      </c>
      <c r="E75" t="s">
        <v>108</v>
      </c>
      <c r="F75">
        <v>0</v>
      </c>
      <c r="G75">
        <v>10</v>
      </c>
      <c r="H75">
        <v>0</v>
      </c>
      <c r="I75" t="s">
        <v>4</v>
      </c>
      <c r="J75">
        <v>1</v>
      </c>
      <c r="K75">
        <v>18</v>
      </c>
      <c r="L75" t="s">
        <v>8</v>
      </c>
      <c r="M75" t="str">
        <f>IF(AND(Tabela1[[#This Row],[Ociosidade Manha]]&gt;2,Tabela1[[#This Row],[Ociosidade Tarde]]&gt;2),"ok","lascô")</f>
        <v>lascô</v>
      </c>
      <c r="O75" t="s">
        <v>379</v>
      </c>
      <c r="P75" s="2" t="str">
        <f>IFERROR(IF(VLOOKUP(Tabela1[[#This Row],[Cod_esc]],'EE''s aptas'!A:B,1,0)=Tabela1[[#This Row],[Cod_esc]],"Good"),"")</f>
        <v/>
      </c>
      <c r="Q75" s="2"/>
    </row>
    <row r="76" spans="1:17" x14ac:dyDescent="0.25">
      <c r="A76" t="s">
        <v>109</v>
      </c>
      <c r="B76" t="s">
        <v>109</v>
      </c>
      <c r="C76" t="s">
        <v>109</v>
      </c>
      <c r="D76">
        <v>45378</v>
      </c>
      <c r="E76" t="s">
        <v>110</v>
      </c>
      <c r="F76">
        <v>5</v>
      </c>
      <c r="G76">
        <v>3</v>
      </c>
      <c r="H76">
        <v>7</v>
      </c>
      <c r="I76" t="s">
        <v>4</v>
      </c>
      <c r="J76">
        <v>1</v>
      </c>
      <c r="K76">
        <v>18</v>
      </c>
      <c r="L76" t="s">
        <v>8</v>
      </c>
      <c r="M76" t="str">
        <f>IF(AND(Tabela1[[#This Row],[Ociosidade Manha]]&gt;2,Tabela1[[#This Row],[Ociosidade Tarde]]&gt;2),"ok","lascô")</f>
        <v>ok</v>
      </c>
      <c r="N76" t="s">
        <v>371</v>
      </c>
      <c r="O76" t="s">
        <v>379</v>
      </c>
      <c r="P76" s="2" t="str">
        <f>IFERROR(IF(VLOOKUP(Tabela1[[#This Row],[Cod_esc]],'EE''s aptas'!A:B,1,0)=Tabela1[[#This Row],[Cod_esc]],"Good"),"")</f>
        <v/>
      </c>
      <c r="Q76" s="2"/>
    </row>
    <row r="77" spans="1:17" x14ac:dyDescent="0.25">
      <c r="A77" t="s">
        <v>109</v>
      </c>
      <c r="B77" t="s">
        <v>109</v>
      </c>
      <c r="C77" t="s">
        <v>109</v>
      </c>
      <c r="D77">
        <v>12920</v>
      </c>
      <c r="E77" t="s">
        <v>111</v>
      </c>
      <c r="F77">
        <v>4</v>
      </c>
      <c r="G77">
        <v>10</v>
      </c>
      <c r="H77">
        <v>5</v>
      </c>
      <c r="I77" t="s">
        <v>4</v>
      </c>
      <c r="J77">
        <v>1</v>
      </c>
      <c r="K77">
        <v>24</v>
      </c>
      <c r="L77" t="s">
        <v>8</v>
      </c>
      <c r="M77" t="str">
        <f>IF(AND(Tabela1[[#This Row],[Ociosidade Manha]]&gt;2,Tabela1[[#This Row],[Ociosidade Tarde]]&gt;2),"ok","lascô")</f>
        <v>ok</v>
      </c>
      <c r="N77" t="s">
        <v>371</v>
      </c>
      <c r="O77" t="s">
        <v>379</v>
      </c>
      <c r="P77" s="2" t="str">
        <f>IFERROR(IF(VLOOKUP(Tabela1[[#This Row],[Cod_esc]],'EE''s aptas'!A:B,1,0)=Tabela1[[#This Row],[Cod_esc]],"Good"),"")</f>
        <v/>
      </c>
      <c r="Q77" s="2"/>
    </row>
    <row r="78" spans="1:17" x14ac:dyDescent="0.25">
      <c r="A78" t="s">
        <v>109</v>
      </c>
      <c r="B78" t="s">
        <v>109</v>
      </c>
      <c r="C78" t="s">
        <v>109</v>
      </c>
      <c r="D78">
        <v>12661</v>
      </c>
      <c r="E78" t="s">
        <v>112</v>
      </c>
      <c r="F78">
        <v>11</v>
      </c>
      <c r="G78">
        <v>13</v>
      </c>
      <c r="H78">
        <v>9</v>
      </c>
      <c r="I78" t="s">
        <v>4</v>
      </c>
      <c r="J78">
        <v>2</v>
      </c>
      <c r="K78">
        <v>16</v>
      </c>
      <c r="L78" t="s">
        <v>8</v>
      </c>
      <c r="M78" t="str">
        <f>IF(AND(Tabela1[[#This Row],[Ociosidade Manha]]&gt;2,Tabela1[[#This Row],[Ociosidade Tarde]]&gt;2),"ok","lascô")</f>
        <v>ok</v>
      </c>
      <c r="N78" t="s">
        <v>371</v>
      </c>
      <c r="O78" t="s">
        <v>379</v>
      </c>
      <c r="P78" s="2" t="str">
        <f>IFERROR(IF(VLOOKUP(Tabela1[[#This Row],[Cod_esc]],'EE''s aptas'!A:B,1,0)=Tabela1[[#This Row],[Cod_esc]],"Good"),"")</f>
        <v/>
      </c>
      <c r="Q78" s="2"/>
    </row>
    <row r="79" spans="1:17" x14ac:dyDescent="0.25">
      <c r="A79" t="s">
        <v>109</v>
      </c>
      <c r="B79" t="s">
        <v>113</v>
      </c>
      <c r="C79" t="s">
        <v>113</v>
      </c>
      <c r="D79">
        <v>13109</v>
      </c>
      <c r="E79" t="s">
        <v>114</v>
      </c>
      <c r="F79">
        <v>9</v>
      </c>
      <c r="G79">
        <v>11</v>
      </c>
      <c r="H79">
        <v>0</v>
      </c>
      <c r="I79" t="s">
        <v>4</v>
      </c>
      <c r="J79">
        <v>1</v>
      </c>
      <c r="K79">
        <v>17</v>
      </c>
      <c r="L79" t="s">
        <v>8</v>
      </c>
      <c r="M79" t="str">
        <f>IF(AND(Tabela1[[#This Row],[Ociosidade Manha]]&gt;2,Tabela1[[#This Row],[Ociosidade Tarde]]&gt;2),"ok","lascô")</f>
        <v>ok</v>
      </c>
      <c r="N79" t="s">
        <v>371</v>
      </c>
      <c r="O79" t="s">
        <v>379</v>
      </c>
      <c r="P79" s="2" t="str">
        <f>IFERROR(IF(VLOOKUP(Tabela1[[#This Row],[Cod_esc]],'EE''s aptas'!A:B,1,0)=Tabela1[[#This Row],[Cod_esc]],"Good"),"")</f>
        <v/>
      </c>
      <c r="Q79" s="2"/>
    </row>
    <row r="80" spans="1:17" x14ac:dyDescent="0.25">
      <c r="A80" t="s">
        <v>109</v>
      </c>
      <c r="B80" t="s">
        <v>113</v>
      </c>
      <c r="C80" t="s">
        <v>113</v>
      </c>
      <c r="D80">
        <v>12944</v>
      </c>
      <c r="E80" t="s">
        <v>115</v>
      </c>
      <c r="F80">
        <v>9</v>
      </c>
      <c r="G80">
        <v>9</v>
      </c>
      <c r="H80">
        <v>1</v>
      </c>
      <c r="I80" t="s">
        <v>4</v>
      </c>
      <c r="J80">
        <v>1</v>
      </c>
      <c r="K80">
        <v>30</v>
      </c>
      <c r="L80" t="s">
        <v>8</v>
      </c>
      <c r="M80" t="str">
        <f>IF(AND(Tabela1[[#This Row],[Ociosidade Manha]]&gt;2,Tabela1[[#This Row],[Ociosidade Tarde]]&gt;2),"ok","lascô")</f>
        <v>ok</v>
      </c>
      <c r="N80" t="s">
        <v>371</v>
      </c>
      <c r="O80" t="s">
        <v>379</v>
      </c>
      <c r="P80" s="2" t="str">
        <f>IFERROR(IF(VLOOKUP(Tabela1[[#This Row],[Cod_esc]],'EE''s aptas'!A:B,1,0)=Tabela1[[#This Row],[Cod_esc]],"Good"),"")</f>
        <v/>
      </c>
      <c r="Q80" s="2"/>
    </row>
    <row r="81" spans="1:17" x14ac:dyDescent="0.25">
      <c r="A81" t="s">
        <v>116</v>
      </c>
      <c r="B81" t="s">
        <v>117</v>
      </c>
      <c r="C81" t="s">
        <v>117</v>
      </c>
      <c r="D81">
        <v>16494</v>
      </c>
      <c r="E81" t="s">
        <v>118</v>
      </c>
      <c r="F81">
        <v>0</v>
      </c>
      <c r="G81">
        <v>0</v>
      </c>
      <c r="H81">
        <v>0</v>
      </c>
      <c r="I81" t="s">
        <v>4</v>
      </c>
      <c r="J81">
        <v>0</v>
      </c>
      <c r="K81">
        <v>20</v>
      </c>
      <c r="L81" t="s">
        <v>8</v>
      </c>
      <c r="M81" t="str">
        <f>IF(AND(Tabela1[[#This Row],[Ociosidade Manha]]&gt;2,Tabela1[[#This Row],[Ociosidade Tarde]]&gt;2),"ok","lascô")</f>
        <v>lascô</v>
      </c>
      <c r="O81" t="s">
        <v>379</v>
      </c>
      <c r="P81" s="2" t="str">
        <f>IFERROR(IF(VLOOKUP(Tabela1[[#This Row],[Cod_esc]],'EE''s aptas'!A:B,1,0)=Tabela1[[#This Row],[Cod_esc]],"Good"),"")</f>
        <v/>
      </c>
      <c r="Q81" s="2"/>
    </row>
    <row r="82" spans="1:17" x14ac:dyDescent="0.25">
      <c r="A82" t="s">
        <v>116</v>
      </c>
      <c r="B82" t="s">
        <v>117</v>
      </c>
      <c r="C82" t="s">
        <v>117</v>
      </c>
      <c r="D82">
        <v>16676</v>
      </c>
      <c r="E82" t="s">
        <v>119</v>
      </c>
      <c r="F82">
        <v>2</v>
      </c>
      <c r="G82">
        <v>3</v>
      </c>
      <c r="H82">
        <v>6</v>
      </c>
      <c r="I82" t="s">
        <v>4</v>
      </c>
      <c r="J82">
        <v>1</v>
      </c>
      <c r="K82">
        <v>14</v>
      </c>
      <c r="L82" t="s">
        <v>8</v>
      </c>
      <c r="M82" t="str">
        <f>IF(AND(Tabela1[[#This Row],[Ociosidade Manha]]&gt;2,Tabela1[[#This Row],[Ociosidade Tarde]]&gt;2),"ok","lascô")</f>
        <v>lascô</v>
      </c>
      <c r="O82" t="s">
        <v>379</v>
      </c>
      <c r="P82" s="2" t="str">
        <f>IFERROR(IF(VLOOKUP(Tabela1[[#This Row],[Cod_esc]],'EE''s aptas'!A:B,1,0)=Tabela1[[#This Row],[Cod_esc]],"Good"),"")</f>
        <v/>
      </c>
      <c r="Q82" s="2"/>
    </row>
    <row r="83" spans="1:17" x14ac:dyDescent="0.25">
      <c r="A83" t="s">
        <v>116</v>
      </c>
      <c r="B83" t="s">
        <v>117</v>
      </c>
      <c r="C83" t="s">
        <v>117</v>
      </c>
      <c r="D83">
        <v>16639</v>
      </c>
      <c r="E83" t="s">
        <v>120</v>
      </c>
      <c r="F83">
        <v>0</v>
      </c>
      <c r="G83">
        <v>4</v>
      </c>
      <c r="H83">
        <v>5</v>
      </c>
      <c r="I83" t="s">
        <v>8</v>
      </c>
      <c r="J83">
        <v>1</v>
      </c>
      <c r="K83">
        <v>8</v>
      </c>
      <c r="L83" t="s">
        <v>8</v>
      </c>
      <c r="M83" t="str">
        <f>IF(AND(Tabela1[[#This Row],[Ociosidade Manha]]&gt;2,Tabela1[[#This Row],[Ociosidade Tarde]]&gt;2),"ok","lascô")</f>
        <v>lascô</v>
      </c>
      <c r="O83" t="s">
        <v>379</v>
      </c>
      <c r="P83" s="2" t="str">
        <f>IFERROR(IF(VLOOKUP(Tabela1[[#This Row],[Cod_esc]],'EE''s aptas'!A:B,1,0)=Tabela1[[#This Row],[Cod_esc]],"Good"),"")</f>
        <v/>
      </c>
      <c r="Q83" s="2"/>
    </row>
    <row r="84" spans="1:17" x14ac:dyDescent="0.25">
      <c r="A84" t="s">
        <v>116</v>
      </c>
      <c r="B84" t="s">
        <v>117</v>
      </c>
      <c r="C84" t="s">
        <v>117</v>
      </c>
      <c r="D84">
        <v>923035</v>
      </c>
      <c r="E84" t="s">
        <v>121</v>
      </c>
      <c r="F84">
        <v>0</v>
      </c>
      <c r="G84">
        <v>0</v>
      </c>
      <c r="H84">
        <v>0</v>
      </c>
      <c r="I84" t="s">
        <v>4</v>
      </c>
      <c r="J84">
        <v>1</v>
      </c>
      <c r="K84">
        <v>21</v>
      </c>
      <c r="L84" t="s">
        <v>8</v>
      </c>
      <c r="M84" t="str">
        <f>IF(AND(Tabela1[[#This Row],[Ociosidade Manha]]&gt;2,Tabela1[[#This Row],[Ociosidade Tarde]]&gt;2),"ok","lascô")</f>
        <v>lascô</v>
      </c>
      <c r="O84" t="s">
        <v>379</v>
      </c>
      <c r="P84" s="2" t="str">
        <f>IFERROR(IF(VLOOKUP(Tabela1[[#This Row],[Cod_esc]],'EE''s aptas'!A:B,1,0)=Tabela1[[#This Row],[Cod_esc]],"Good"),"")</f>
        <v/>
      </c>
      <c r="Q84" s="2"/>
    </row>
    <row r="85" spans="1:17" x14ac:dyDescent="0.25">
      <c r="A85" t="s">
        <v>116</v>
      </c>
      <c r="B85" t="s">
        <v>117</v>
      </c>
      <c r="C85" t="s">
        <v>117</v>
      </c>
      <c r="D85">
        <v>905343</v>
      </c>
      <c r="E85" t="s">
        <v>122</v>
      </c>
      <c r="F85">
        <v>0</v>
      </c>
      <c r="G85">
        <v>0</v>
      </c>
      <c r="H85">
        <v>2</v>
      </c>
      <c r="I85" t="s">
        <v>4</v>
      </c>
      <c r="J85">
        <v>1</v>
      </c>
      <c r="K85">
        <v>10</v>
      </c>
      <c r="L85" t="s">
        <v>8</v>
      </c>
      <c r="M85" t="str">
        <f>IF(AND(Tabela1[[#This Row],[Ociosidade Manha]]&gt;2,Tabela1[[#This Row],[Ociosidade Tarde]]&gt;2),"ok","lascô")</f>
        <v>lascô</v>
      </c>
      <c r="O85" t="s">
        <v>379</v>
      </c>
      <c r="P85" s="2" t="str">
        <f>IFERROR(IF(VLOOKUP(Tabela1[[#This Row],[Cod_esc]],'EE''s aptas'!A:B,1,0)=Tabela1[[#This Row],[Cod_esc]],"Good"),"")</f>
        <v/>
      </c>
      <c r="Q85" s="2"/>
    </row>
    <row r="86" spans="1:17" x14ac:dyDescent="0.25">
      <c r="A86" t="s">
        <v>123</v>
      </c>
      <c r="B86" t="s">
        <v>123</v>
      </c>
      <c r="C86" t="s">
        <v>123</v>
      </c>
      <c r="D86">
        <v>912300</v>
      </c>
      <c r="E86" t="s">
        <v>124</v>
      </c>
      <c r="F86">
        <v>0</v>
      </c>
      <c r="G86">
        <v>0</v>
      </c>
      <c r="H86">
        <v>4</v>
      </c>
      <c r="I86" t="s">
        <v>4</v>
      </c>
      <c r="J86">
        <v>1</v>
      </c>
      <c r="K86">
        <v>20</v>
      </c>
      <c r="L86" t="s">
        <v>8</v>
      </c>
      <c r="M86" t="str">
        <f>IF(AND(Tabela1[[#This Row],[Ociosidade Manha]]&gt;2,Tabela1[[#This Row],[Ociosidade Tarde]]&gt;2),"ok","lascô")</f>
        <v>lascô</v>
      </c>
      <c r="O86" t="s">
        <v>379</v>
      </c>
      <c r="P86" s="2" t="str">
        <f>IFERROR(IF(VLOOKUP(Tabela1[[#This Row],[Cod_esc]],'EE''s aptas'!A:B,1,0)=Tabela1[[#This Row],[Cod_esc]],"Good"),"")</f>
        <v/>
      </c>
      <c r="Q86" s="2"/>
    </row>
    <row r="87" spans="1:17" x14ac:dyDescent="0.25">
      <c r="A87" t="s">
        <v>123</v>
      </c>
      <c r="B87" t="s">
        <v>123</v>
      </c>
      <c r="C87" t="s">
        <v>123</v>
      </c>
      <c r="D87">
        <v>912293</v>
      </c>
      <c r="E87" t="s">
        <v>125</v>
      </c>
      <c r="F87">
        <v>1</v>
      </c>
      <c r="G87">
        <v>0</v>
      </c>
      <c r="H87">
        <v>10</v>
      </c>
      <c r="I87" t="s">
        <v>4</v>
      </c>
      <c r="J87">
        <v>1</v>
      </c>
      <c r="K87">
        <v>6</v>
      </c>
      <c r="L87" t="s">
        <v>8</v>
      </c>
      <c r="M87" t="str">
        <f>IF(AND(Tabela1[[#This Row],[Ociosidade Manha]]&gt;2,Tabela1[[#This Row],[Ociosidade Tarde]]&gt;2),"ok","lascô")</f>
        <v>lascô</v>
      </c>
      <c r="O87" t="s">
        <v>379</v>
      </c>
      <c r="P87" s="2" t="str">
        <f>IFERROR(IF(VLOOKUP(Tabela1[[#This Row],[Cod_esc]],'EE''s aptas'!A:B,1,0)=Tabela1[[#This Row],[Cod_esc]],"Good"),"")</f>
        <v/>
      </c>
      <c r="Q87" s="2"/>
    </row>
    <row r="88" spans="1:17" x14ac:dyDescent="0.25">
      <c r="A88" t="s">
        <v>123</v>
      </c>
      <c r="B88" t="s">
        <v>123</v>
      </c>
      <c r="C88" t="s">
        <v>123</v>
      </c>
      <c r="D88">
        <v>36353</v>
      </c>
      <c r="E88" t="s">
        <v>126</v>
      </c>
      <c r="F88">
        <v>5</v>
      </c>
      <c r="G88">
        <v>6</v>
      </c>
      <c r="H88">
        <v>9</v>
      </c>
      <c r="I88" t="s">
        <v>4</v>
      </c>
      <c r="J88">
        <v>1</v>
      </c>
      <c r="K88">
        <v>25</v>
      </c>
      <c r="L88" t="s">
        <v>8</v>
      </c>
      <c r="M88" t="str">
        <f>IF(AND(Tabela1[[#This Row],[Ociosidade Manha]]&gt;2,Tabela1[[#This Row],[Ociosidade Tarde]]&gt;2),"ok","lascô")</f>
        <v>ok</v>
      </c>
      <c r="N88" t="s">
        <v>371</v>
      </c>
      <c r="O88" t="s">
        <v>379</v>
      </c>
      <c r="P88" s="2" t="str">
        <f>IFERROR(IF(VLOOKUP(Tabela1[[#This Row],[Cod_esc]],'EE''s aptas'!A:B,1,0)=Tabela1[[#This Row],[Cod_esc]],"Good"),"")</f>
        <v/>
      </c>
      <c r="Q88" s="2"/>
    </row>
    <row r="89" spans="1:17" x14ac:dyDescent="0.25">
      <c r="A89" t="s">
        <v>123</v>
      </c>
      <c r="B89" t="s">
        <v>123</v>
      </c>
      <c r="C89" t="s">
        <v>123</v>
      </c>
      <c r="D89">
        <v>923709</v>
      </c>
      <c r="E89" t="s">
        <v>127</v>
      </c>
      <c r="F89">
        <v>1</v>
      </c>
      <c r="G89">
        <v>0</v>
      </c>
      <c r="H89">
        <v>9</v>
      </c>
      <c r="I89" t="s">
        <v>4</v>
      </c>
      <c r="J89">
        <v>1</v>
      </c>
      <c r="K89">
        <v>16</v>
      </c>
      <c r="L89" t="s">
        <v>8</v>
      </c>
      <c r="M89" t="str">
        <f>IF(AND(Tabela1[[#This Row],[Ociosidade Manha]]&gt;2,Tabela1[[#This Row],[Ociosidade Tarde]]&gt;2),"ok","lascô")</f>
        <v>lascô</v>
      </c>
      <c r="O89" t="s">
        <v>379</v>
      </c>
      <c r="P89" s="2" t="str">
        <f>IFERROR(IF(VLOOKUP(Tabela1[[#This Row],[Cod_esc]],'EE''s aptas'!A:B,1,0)=Tabela1[[#This Row],[Cod_esc]],"Good"),"")</f>
        <v/>
      </c>
      <c r="Q89" s="2"/>
    </row>
    <row r="90" spans="1:17" x14ac:dyDescent="0.25">
      <c r="A90" t="s">
        <v>123</v>
      </c>
      <c r="B90" t="s">
        <v>123</v>
      </c>
      <c r="C90" t="s">
        <v>123</v>
      </c>
      <c r="D90">
        <v>923722</v>
      </c>
      <c r="E90" t="s">
        <v>128</v>
      </c>
      <c r="F90">
        <v>2</v>
      </c>
      <c r="G90">
        <v>3</v>
      </c>
      <c r="H90">
        <v>0</v>
      </c>
      <c r="I90" t="s">
        <v>4</v>
      </c>
      <c r="J90">
        <v>1</v>
      </c>
      <c r="K90">
        <v>8</v>
      </c>
      <c r="L90" t="s">
        <v>8</v>
      </c>
      <c r="M90" t="str">
        <f>IF(AND(Tabela1[[#This Row],[Ociosidade Manha]]&gt;2,Tabela1[[#This Row],[Ociosidade Tarde]]&gt;2),"ok","lascô")</f>
        <v>lascô</v>
      </c>
      <c r="O90" t="s">
        <v>379</v>
      </c>
      <c r="P90" s="2" t="str">
        <f>IFERROR(IF(VLOOKUP(Tabela1[[#This Row],[Cod_esc]],'EE''s aptas'!A:B,1,0)=Tabela1[[#This Row],[Cod_esc]],"Good"),"")</f>
        <v/>
      </c>
      <c r="Q90" s="2"/>
    </row>
    <row r="91" spans="1:17" x14ac:dyDescent="0.25">
      <c r="A91" t="s">
        <v>123</v>
      </c>
      <c r="B91" t="s">
        <v>129</v>
      </c>
      <c r="C91" t="s">
        <v>129</v>
      </c>
      <c r="D91">
        <v>7006</v>
      </c>
      <c r="E91" t="s">
        <v>130</v>
      </c>
      <c r="F91">
        <v>6</v>
      </c>
      <c r="G91">
        <v>5</v>
      </c>
      <c r="H91">
        <v>10</v>
      </c>
      <c r="I91" t="s">
        <v>4</v>
      </c>
      <c r="J91">
        <v>1</v>
      </c>
      <c r="K91">
        <v>0</v>
      </c>
      <c r="L91" t="s">
        <v>8</v>
      </c>
      <c r="M91" t="str">
        <f>IF(AND(Tabela1[[#This Row],[Ociosidade Manha]]&gt;2,Tabela1[[#This Row],[Ociosidade Tarde]]&gt;2),"ok","lascô")</f>
        <v>ok</v>
      </c>
      <c r="O91" t="s">
        <v>379</v>
      </c>
      <c r="P91" s="2" t="str">
        <f>IFERROR(IF(VLOOKUP(Tabela1[[#This Row],[Cod_esc]],'EE''s aptas'!A:B,1,0)=Tabela1[[#This Row],[Cod_esc]],"Good"),"")</f>
        <v/>
      </c>
      <c r="Q91" s="2"/>
    </row>
    <row r="92" spans="1:17" x14ac:dyDescent="0.25">
      <c r="A92" t="s">
        <v>123</v>
      </c>
      <c r="B92" t="s">
        <v>129</v>
      </c>
      <c r="C92" t="s">
        <v>129</v>
      </c>
      <c r="D92">
        <v>48896</v>
      </c>
      <c r="E92" t="s">
        <v>131</v>
      </c>
      <c r="F92">
        <v>0</v>
      </c>
      <c r="G92">
        <v>0</v>
      </c>
      <c r="H92">
        <v>1</v>
      </c>
      <c r="I92" t="s">
        <v>4</v>
      </c>
      <c r="J92">
        <v>1</v>
      </c>
      <c r="K92">
        <v>11</v>
      </c>
      <c r="L92" t="s">
        <v>8</v>
      </c>
      <c r="M92" t="str">
        <f>IF(AND(Tabela1[[#This Row],[Ociosidade Manha]]&gt;2,Tabela1[[#This Row],[Ociosidade Tarde]]&gt;2),"ok","lascô")</f>
        <v>lascô</v>
      </c>
      <c r="O92" t="s">
        <v>379</v>
      </c>
      <c r="P92" s="2" t="str">
        <f>IFERROR(IF(VLOOKUP(Tabela1[[#This Row],[Cod_esc]],'EE''s aptas'!A:B,1,0)=Tabela1[[#This Row],[Cod_esc]],"Good"),"")</f>
        <v/>
      </c>
      <c r="Q92" s="2"/>
    </row>
    <row r="93" spans="1:17" x14ac:dyDescent="0.25">
      <c r="A93" t="s">
        <v>123</v>
      </c>
      <c r="B93" t="s">
        <v>129</v>
      </c>
      <c r="C93" t="s">
        <v>129</v>
      </c>
      <c r="D93">
        <v>7316</v>
      </c>
      <c r="E93" t="s">
        <v>132</v>
      </c>
      <c r="F93">
        <v>1</v>
      </c>
      <c r="G93">
        <v>1</v>
      </c>
      <c r="H93">
        <v>1</v>
      </c>
      <c r="I93" t="s">
        <v>4</v>
      </c>
      <c r="J93">
        <v>1</v>
      </c>
      <c r="K93">
        <v>22</v>
      </c>
      <c r="L93" t="s">
        <v>8</v>
      </c>
      <c r="M93" t="str">
        <f>IF(AND(Tabela1[[#This Row],[Ociosidade Manha]]&gt;2,Tabela1[[#This Row],[Ociosidade Tarde]]&gt;2),"ok","lascô")</f>
        <v>lascô</v>
      </c>
      <c r="O93" t="s">
        <v>379</v>
      </c>
      <c r="P93" s="2" t="str">
        <f>IFERROR(IF(VLOOKUP(Tabela1[[#This Row],[Cod_esc]],'EE''s aptas'!A:B,1,0)=Tabela1[[#This Row],[Cod_esc]],"Good"),"")</f>
        <v/>
      </c>
      <c r="Q93" s="2"/>
    </row>
    <row r="94" spans="1:17" x14ac:dyDescent="0.25">
      <c r="A94" t="s">
        <v>123</v>
      </c>
      <c r="B94" t="s">
        <v>129</v>
      </c>
      <c r="C94" t="s">
        <v>129</v>
      </c>
      <c r="D94">
        <v>41154</v>
      </c>
      <c r="E94" t="s">
        <v>133</v>
      </c>
      <c r="F94">
        <v>1</v>
      </c>
      <c r="G94">
        <v>2</v>
      </c>
      <c r="H94">
        <v>0</v>
      </c>
      <c r="I94" t="s">
        <v>4</v>
      </c>
      <c r="J94">
        <v>1</v>
      </c>
      <c r="K94">
        <v>8</v>
      </c>
      <c r="L94" t="s">
        <v>8</v>
      </c>
      <c r="M94" t="str">
        <f>IF(AND(Tabela1[[#This Row],[Ociosidade Manha]]&gt;2,Tabela1[[#This Row],[Ociosidade Tarde]]&gt;2),"ok","lascô")</f>
        <v>lascô</v>
      </c>
      <c r="O94" t="s">
        <v>379</v>
      </c>
      <c r="P94" s="2" t="str">
        <f>IFERROR(IF(VLOOKUP(Tabela1[[#This Row],[Cod_esc]],'EE''s aptas'!A:B,1,0)=Tabela1[[#This Row],[Cod_esc]],"Good"),"")</f>
        <v/>
      </c>
      <c r="Q94" s="2"/>
    </row>
    <row r="95" spans="1:17" x14ac:dyDescent="0.25">
      <c r="A95" t="s">
        <v>123</v>
      </c>
      <c r="B95" t="s">
        <v>129</v>
      </c>
      <c r="C95" t="s">
        <v>129</v>
      </c>
      <c r="D95">
        <v>7298</v>
      </c>
      <c r="E95" t="s">
        <v>134</v>
      </c>
      <c r="F95">
        <v>0</v>
      </c>
      <c r="G95">
        <v>0</v>
      </c>
      <c r="H95">
        <v>0</v>
      </c>
      <c r="I95" t="s">
        <v>4</v>
      </c>
      <c r="J95">
        <v>1</v>
      </c>
      <c r="K95">
        <v>17</v>
      </c>
      <c r="L95" t="s">
        <v>8</v>
      </c>
      <c r="M95" t="str">
        <f>IF(AND(Tabela1[[#This Row],[Ociosidade Manha]]&gt;2,Tabela1[[#This Row],[Ociosidade Tarde]]&gt;2),"ok","lascô")</f>
        <v>lascô</v>
      </c>
      <c r="O95" t="s">
        <v>379</v>
      </c>
      <c r="P95" s="2" t="str">
        <f>IFERROR(IF(VLOOKUP(Tabela1[[#This Row],[Cod_esc]],'EE''s aptas'!A:B,1,0)=Tabela1[[#This Row],[Cod_esc]],"Good"),"")</f>
        <v/>
      </c>
      <c r="Q95" s="2"/>
    </row>
    <row r="96" spans="1:17" x14ac:dyDescent="0.25">
      <c r="A96" t="s">
        <v>135</v>
      </c>
      <c r="B96" t="s">
        <v>136</v>
      </c>
      <c r="C96" t="s">
        <v>136</v>
      </c>
      <c r="D96">
        <v>923205</v>
      </c>
      <c r="E96" t="s">
        <v>137</v>
      </c>
      <c r="F96">
        <v>2</v>
      </c>
      <c r="G96">
        <v>4</v>
      </c>
      <c r="H96">
        <v>10</v>
      </c>
      <c r="I96" t="s">
        <v>4</v>
      </c>
      <c r="J96">
        <v>1</v>
      </c>
      <c r="K96">
        <v>26</v>
      </c>
      <c r="L96" t="s">
        <v>8</v>
      </c>
      <c r="M96" t="str">
        <f>IF(AND(Tabela1[[#This Row],[Ociosidade Manha]]&gt;2,Tabela1[[#This Row],[Ociosidade Tarde]]&gt;2),"ok","lascô")</f>
        <v>lascô</v>
      </c>
      <c r="O96" t="s">
        <v>379</v>
      </c>
      <c r="P96" s="2" t="str">
        <f>IFERROR(IF(VLOOKUP(Tabela1[[#This Row],[Cod_esc]],'EE''s aptas'!A:B,1,0)=Tabela1[[#This Row],[Cod_esc]],"Good"),"")</f>
        <v/>
      </c>
      <c r="Q96" s="2"/>
    </row>
    <row r="97" spans="1:17" x14ac:dyDescent="0.25">
      <c r="A97" t="s">
        <v>135</v>
      </c>
      <c r="B97" t="s">
        <v>136</v>
      </c>
      <c r="C97" t="s">
        <v>136</v>
      </c>
      <c r="D97">
        <v>6403</v>
      </c>
      <c r="E97" t="s">
        <v>138</v>
      </c>
      <c r="F97">
        <v>3</v>
      </c>
      <c r="G97">
        <v>6</v>
      </c>
      <c r="H97">
        <v>4</v>
      </c>
      <c r="I97" t="s">
        <v>4</v>
      </c>
      <c r="J97">
        <v>1</v>
      </c>
      <c r="K97">
        <v>18</v>
      </c>
      <c r="L97" t="s">
        <v>8</v>
      </c>
      <c r="M97" t="str">
        <f>IF(AND(Tabela1[[#This Row],[Ociosidade Manha]]&gt;2,Tabela1[[#This Row],[Ociosidade Tarde]]&gt;2),"ok","lascô")</f>
        <v>ok</v>
      </c>
      <c r="N97" t="s">
        <v>371</v>
      </c>
      <c r="O97" t="s">
        <v>379</v>
      </c>
      <c r="P97" s="2" t="str">
        <f>IFERROR(IF(VLOOKUP(Tabela1[[#This Row],[Cod_esc]],'EE''s aptas'!A:B,1,0)=Tabela1[[#This Row],[Cod_esc]],"Good"),"")</f>
        <v/>
      </c>
      <c r="Q97" s="2"/>
    </row>
    <row r="98" spans="1:17" x14ac:dyDescent="0.25">
      <c r="A98" t="s">
        <v>135</v>
      </c>
      <c r="B98" t="s">
        <v>136</v>
      </c>
      <c r="C98" t="s">
        <v>136</v>
      </c>
      <c r="D98">
        <v>921051</v>
      </c>
      <c r="E98" t="s">
        <v>139</v>
      </c>
      <c r="F98">
        <v>0</v>
      </c>
      <c r="G98">
        <v>0</v>
      </c>
      <c r="H98">
        <v>0</v>
      </c>
      <c r="I98" t="s">
        <v>4</v>
      </c>
      <c r="J98">
        <v>1</v>
      </c>
      <c r="K98">
        <v>11</v>
      </c>
      <c r="L98" t="s">
        <v>8</v>
      </c>
      <c r="M98" t="str">
        <f>IF(AND(Tabela1[[#This Row],[Ociosidade Manha]]&gt;2,Tabela1[[#This Row],[Ociosidade Tarde]]&gt;2),"ok","lascô")</f>
        <v>lascô</v>
      </c>
      <c r="O98" t="s">
        <v>379</v>
      </c>
      <c r="P98" s="2" t="str">
        <f>IFERROR(IF(VLOOKUP(Tabela1[[#This Row],[Cod_esc]],'EE''s aptas'!A:B,1,0)=Tabela1[[#This Row],[Cod_esc]],"Good"),"")</f>
        <v/>
      </c>
      <c r="Q98" s="2"/>
    </row>
    <row r="99" spans="1:17" x14ac:dyDescent="0.25">
      <c r="A99" t="s">
        <v>135</v>
      </c>
      <c r="B99" t="s">
        <v>136</v>
      </c>
      <c r="C99" t="s">
        <v>136</v>
      </c>
      <c r="D99">
        <v>6415</v>
      </c>
      <c r="E99" t="s">
        <v>140</v>
      </c>
      <c r="F99">
        <v>0</v>
      </c>
      <c r="G99">
        <v>0</v>
      </c>
      <c r="H99">
        <v>1</v>
      </c>
      <c r="I99" t="s">
        <v>4</v>
      </c>
      <c r="J99">
        <v>1</v>
      </c>
      <c r="K99">
        <v>18</v>
      </c>
      <c r="L99" t="s">
        <v>8</v>
      </c>
      <c r="M99" t="str">
        <f>IF(AND(Tabela1[[#This Row],[Ociosidade Manha]]&gt;2,Tabela1[[#This Row],[Ociosidade Tarde]]&gt;2),"ok","lascô")</f>
        <v>lascô</v>
      </c>
      <c r="O99" t="s">
        <v>379</v>
      </c>
      <c r="P99" s="2" t="str">
        <f>IFERROR(IF(VLOOKUP(Tabela1[[#This Row],[Cod_esc]],'EE''s aptas'!A:B,1,0)=Tabela1[[#This Row],[Cod_esc]],"Good"),"")</f>
        <v/>
      </c>
      <c r="Q99" s="2"/>
    </row>
    <row r="100" spans="1:17" x14ac:dyDescent="0.25">
      <c r="A100" t="s">
        <v>135</v>
      </c>
      <c r="B100" t="s">
        <v>136</v>
      </c>
      <c r="C100" t="s">
        <v>136</v>
      </c>
      <c r="D100">
        <v>6385</v>
      </c>
      <c r="E100" t="s">
        <v>141</v>
      </c>
      <c r="F100">
        <v>2</v>
      </c>
      <c r="G100">
        <v>3</v>
      </c>
      <c r="H100">
        <v>7</v>
      </c>
      <c r="I100" t="s">
        <v>4</v>
      </c>
      <c r="J100">
        <v>1</v>
      </c>
      <c r="K100">
        <v>7</v>
      </c>
      <c r="L100" t="s">
        <v>8</v>
      </c>
      <c r="M100" t="str">
        <f>IF(AND(Tabela1[[#This Row],[Ociosidade Manha]]&gt;2,Tabela1[[#This Row],[Ociosidade Tarde]]&gt;2),"ok","lascô")</f>
        <v>lascô</v>
      </c>
      <c r="O100" t="s">
        <v>379</v>
      </c>
      <c r="P100" s="2" t="str">
        <f>IFERROR(IF(VLOOKUP(Tabela1[[#This Row],[Cod_esc]],'EE''s aptas'!A:B,1,0)=Tabela1[[#This Row],[Cod_esc]],"Good"),"")</f>
        <v/>
      </c>
      <c r="Q100" s="2"/>
    </row>
    <row r="101" spans="1:17" x14ac:dyDescent="0.25">
      <c r="A101" t="s">
        <v>135</v>
      </c>
      <c r="B101" t="s">
        <v>135</v>
      </c>
      <c r="C101" t="s">
        <v>135</v>
      </c>
      <c r="D101">
        <v>36341</v>
      </c>
      <c r="E101" t="s">
        <v>142</v>
      </c>
      <c r="F101">
        <v>4</v>
      </c>
      <c r="G101">
        <v>1</v>
      </c>
      <c r="H101">
        <v>2</v>
      </c>
      <c r="I101" t="s">
        <v>8</v>
      </c>
      <c r="J101">
        <v>1</v>
      </c>
      <c r="K101">
        <v>26</v>
      </c>
      <c r="L101" t="s">
        <v>8</v>
      </c>
      <c r="M101" t="str">
        <f>IF(AND(Tabela1[[#This Row],[Ociosidade Manha]]&gt;2,Tabela1[[#This Row],[Ociosidade Tarde]]&gt;2),"ok","lascô")</f>
        <v>lascô</v>
      </c>
      <c r="O101" t="s">
        <v>379</v>
      </c>
      <c r="P101" s="2" t="str">
        <f>IFERROR(IF(VLOOKUP(Tabela1[[#This Row],[Cod_esc]],'EE''s aptas'!A:B,1,0)=Tabela1[[#This Row],[Cod_esc]],"Good"),"")</f>
        <v/>
      </c>
      <c r="Q101" s="2"/>
    </row>
    <row r="102" spans="1:17" x14ac:dyDescent="0.25">
      <c r="A102" t="s">
        <v>135</v>
      </c>
      <c r="B102" t="s">
        <v>135</v>
      </c>
      <c r="C102" t="s">
        <v>135</v>
      </c>
      <c r="D102">
        <v>13687</v>
      </c>
      <c r="E102" t="s">
        <v>143</v>
      </c>
      <c r="F102">
        <v>6</v>
      </c>
      <c r="G102">
        <v>7</v>
      </c>
      <c r="H102">
        <v>1</v>
      </c>
      <c r="I102" t="s">
        <v>4</v>
      </c>
      <c r="J102">
        <v>1</v>
      </c>
      <c r="K102">
        <v>9</v>
      </c>
      <c r="L102" t="s">
        <v>8</v>
      </c>
      <c r="M102" t="str">
        <f>IF(AND(Tabela1[[#This Row],[Ociosidade Manha]]&gt;2,Tabela1[[#This Row],[Ociosidade Tarde]]&gt;2),"ok","lascô")</f>
        <v>ok</v>
      </c>
      <c r="O102" t="s">
        <v>379</v>
      </c>
      <c r="P102" s="2" t="str">
        <f>IFERROR(IF(VLOOKUP(Tabela1[[#This Row],[Cod_esc]],'EE''s aptas'!A:B,1,0)=Tabela1[[#This Row],[Cod_esc]],"Good"),"")</f>
        <v/>
      </c>
      <c r="Q102" s="2"/>
    </row>
    <row r="103" spans="1:17" x14ac:dyDescent="0.25">
      <c r="A103" t="s">
        <v>135</v>
      </c>
      <c r="B103" t="s">
        <v>135</v>
      </c>
      <c r="C103" t="s">
        <v>135</v>
      </c>
      <c r="D103">
        <v>13705</v>
      </c>
      <c r="E103" t="s">
        <v>144</v>
      </c>
      <c r="F103">
        <v>0</v>
      </c>
      <c r="G103">
        <v>0</v>
      </c>
      <c r="H103">
        <v>0</v>
      </c>
      <c r="I103" t="s">
        <v>4</v>
      </c>
      <c r="J103">
        <v>1</v>
      </c>
      <c r="K103">
        <v>32</v>
      </c>
      <c r="L103" t="s">
        <v>8</v>
      </c>
      <c r="M103" t="str">
        <f>IF(AND(Tabela1[[#This Row],[Ociosidade Manha]]&gt;2,Tabela1[[#This Row],[Ociosidade Tarde]]&gt;2),"ok","lascô")</f>
        <v>lascô</v>
      </c>
      <c r="O103" t="s">
        <v>379</v>
      </c>
      <c r="P103" s="2" t="str">
        <f>IFERROR(IF(VLOOKUP(Tabela1[[#This Row],[Cod_esc]],'EE''s aptas'!A:B,1,0)=Tabela1[[#This Row],[Cod_esc]],"Good"),"")</f>
        <v/>
      </c>
      <c r="Q103" s="2"/>
    </row>
    <row r="104" spans="1:17" x14ac:dyDescent="0.25">
      <c r="A104" t="s">
        <v>135</v>
      </c>
      <c r="B104" t="s">
        <v>135</v>
      </c>
      <c r="C104" t="s">
        <v>135</v>
      </c>
      <c r="D104">
        <v>13821</v>
      </c>
      <c r="E104" t="s">
        <v>145</v>
      </c>
      <c r="F104">
        <v>6</v>
      </c>
      <c r="G104">
        <v>3</v>
      </c>
      <c r="H104">
        <v>4</v>
      </c>
      <c r="I104" t="s">
        <v>4</v>
      </c>
      <c r="J104">
        <v>1</v>
      </c>
      <c r="K104">
        <v>17</v>
      </c>
      <c r="L104" t="s">
        <v>8</v>
      </c>
      <c r="M104" t="str">
        <f>IF(AND(Tabela1[[#This Row],[Ociosidade Manha]]&gt;2,Tabela1[[#This Row],[Ociosidade Tarde]]&gt;2),"ok","lascô")</f>
        <v>ok</v>
      </c>
      <c r="N104" t="s">
        <v>371</v>
      </c>
      <c r="O104" t="s">
        <v>379</v>
      </c>
      <c r="P104" s="2" t="str">
        <f>IFERROR(IF(VLOOKUP(Tabela1[[#This Row],[Cod_esc]],'EE''s aptas'!A:B,1,0)=Tabela1[[#This Row],[Cod_esc]],"Good"),"")</f>
        <v/>
      </c>
      <c r="Q104" s="2"/>
    </row>
    <row r="105" spans="1:17" x14ac:dyDescent="0.25">
      <c r="A105" t="s">
        <v>135</v>
      </c>
      <c r="B105" t="s">
        <v>135</v>
      </c>
      <c r="C105" t="s">
        <v>135</v>
      </c>
      <c r="D105">
        <v>45433</v>
      </c>
      <c r="E105" t="s">
        <v>146</v>
      </c>
      <c r="F105">
        <v>0</v>
      </c>
      <c r="G105">
        <v>3</v>
      </c>
      <c r="H105">
        <v>0</v>
      </c>
      <c r="I105" t="s">
        <v>4</v>
      </c>
      <c r="J105">
        <v>1</v>
      </c>
      <c r="K105">
        <v>10</v>
      </c>
      <c r="L105" t="s">
        <v>8</v>
      </c>
      <c r="M105" t="str">
        <f>IF(AND(Tabela1[[#This Row],[Ociosidade Manha]]&gt;2,Tabela1[[#This Row],[Ociosidade Tarde]]&gt;2),"ok","lascô")</f>
        <v>lascô</v>
      </c>
      <c r="O105" t="s">
        <v>379</v>
      </c>
      <c r="P105" s="2" t="str">
        <f>IFERROR(IF(VLOOKUP(Tabela1[[#This Row],[Cod_esc]],'EE''s aptas'!A:B,1,0)=Tabela1[[#This Row],[Cod_esc]],"Good"),"")</f>
        <v/>
      </c>
      <c r="Q105" s="2"/>
    </row>
    <row r="106" spans="1:17" x14ac:dyDescent="0.25">
      <c r="A106" t="s">
        <v>135</v>
      </c>
      <c r="B106" t="s">
        <v>147</v>
      </c>
      <c r="C106" t="s">
        <v>147</v>
      </c>
      <c r="D106">
        <v>920332</v>
      </c>
      <c r="E106" t="s">
        <v>148</v>
      </c>
      <c r="F106">
        <v>0</v>
      </c>
      <c r="G106">
        <v>0</v>
      </c>
      <c r="H106">
        <v>3</v>
      </c>
      <c r="I106" t="s">
        <v>4</v>
      </c>
      <c r="J106">
        <v>1</v>
      </c>
      <c r="K106">
        <v>8</v>
      </c>
      <c r="L106" t="s">
        <v>8</v>
      </c>
      <c r="M106" t="str">
        <f>IF(AND(Tabela1[[#This Row],[Ociosidade Manha]]&gt;2,Tabela1[[#This Row],[Ociosidade Tarde]]&gt;2),"ok","lascô")</f>
        <v>lascô</v>
      </c>
      <c r="O106" t="s">
        <v>379</v>
      </c>
      <c r="P106" s="2" t="str">
        <f>IFERROR(IF(VLOOKUP(Tabela1[[#This Row],[Cod_esc]],'EE''s aptas'!A:B,1,0)=Tabela1[[#This Row],[Cod_esc]],"Good"),"")</f>
        <v/>
      </c>
      <c r="Q106" s="2"/>
    </row>
    <row r="107" spans="1:17" x14ac:dyDescent="0.25">
      <c r="A107" t="s">
        <v>135</v>
      </c>
      <c r="B107" t="s">
        <v>147</v>
      </c>
      <c r="C107" t="s">
        <v>147</v>
      </c>
      <c r="D107">
        <v>6567</v>
      </c>
      <c r="E107" t="s">
        <v>149</v>
      </c>
      <c r="F107">
        <v>0</v>
      </c>
      <c r="G107">
        <v>2</v>
      </c>
      <c r="H107">
        <v>0</v>
      </c>
      <c r="I107" t="s">
        <v>4</v>
      </c>
      <c r="J107">
        <v>1</v>
      </c>
      <c r="K107">
        <v>8</v>
      </c>
      <c r="L107" t="s">
        <v>8</v>
      </c>
      <c r="M107" t="str">
        <f>IF(AND(Tabela1[[#This Row],[Ociosidade Manha]]&gt;2,Tabela1[[#This Row],[Ociosidade Tarde]]&gt;2),"ok","lascô")</f>
        <v>lascô</v>
      </c>
      <c r="O107" t="s">
        <v>379</v>
      </c>
      <c r="P107" s="2" t="str">
        <f>IFERROR(IF(VLOOKUP(Tabela1[[#This Row],[Cod_esc]],'EE''s aptas'!A:B,1,0)=Tabela1[[#This Row],[Cod_esc]],"Good"),"")</f>
        <v/>
      </c>
      <c r="Q107" s="2"/>
    </row>
    <row r="108" spans="1:17" x14ac:dyDescent="0.25">
      <c r="A108" t="s">
        <v>135</v>
      </c>
      <c r="B108" t="s">
        <v>147</v>
      </c>
      <c r="C108" t="s">
        <v>147</v>
      </c>
      <c r="D108">
        <v>6543</v>
      </c>
      <c r="E108" t="s">
        <v>150</v>
      </c>
      <c r="F108">
        <v>1</v>
      </c>
      <c r="G108">
        <v>1</v>
      </c>
      <c r="H108">
        <v>5</v>
      </c>
      <c r="I108" t="s">
        <v>4</v>
      </c>
      <c r="J108">
        <v>1</v>
      </c>
      <c r="K108">
        <v>22</v>
      </c>
      <c r="L108" t="s">
        <v>8</v>
      </c>
      <c r="M108" t="str">
        <f>IF(AND(Tabela1[[#This Row],[Ociosidade Manha]]&gt;2,Tabela1[[#This Row],[Ociosidade Tarde]]&gt;2),"ok","lascô")</f>
        <v>lascô</v>
      </c>
      <c r="O108" t="s">
        <v>379</v>
      </c>
      <c r="P108" s="2" t="str">
        <f>IFERROR(IF(VLOOKUP(Tabela1[[#This Row],[Cod_esc]],'EE''s aptas'!A:B,1,0)=Tabela1[[#This Row],[Cod_esc]],"Good"),"")</f>
        <v/>
      </c>
      <c r="Q108" s="2"/>
    </row>
    <row r="109" spans="1:17" x14ac:dyDescent="0.25">
      <c r="A109" t="s">
        <v>135</v>
      </c>
      <c r="B109" t="s">
        <v>147</v>
      </c>
      <c r="C109" t="s">
        <v>147</v>
      </c>
      <c r="D109">
        <v>901878</v>
      </c>
      <c r="E109" t="s">
        <v>151</v>
      </c>
      <c r="F109">
        <v>2</v>
      </c>
      <c r="G109">
        <v>0</v>
      </c>
      <c r="H109">
        <v>0</v>
      </c>
      <c r="I109" t="s">
        <v>4</v>
      </c>
      <c r="J109">
        <v>1</v>
      </c>
      <c r="K109">
        <v>13</v>
      </c>
      <c r="L109" t="s">
        <v>8</v>
      </c>
      <c r="M109" t="str">
        <f>IF(AND(Tabela1[[#This Row],[Ociosidade Manha]]&gt;2,Tabela1[[#This Row],[Ociosidade Tarde]]&gt;2),"ok","lascô")</f>
        <v>lascô</v>
      </c>
      <c r="O109" t="s">
        <v>379</v>
      </c>
      <c r="P109" s="2" t="str">
        <f>IFERROR(IF(VLOOKUP(Tabela1[[#This Row],[Cod_esc]],'EE''s aptas'!A:B,1,0)=Tabela1[[#This Row],[Cod_esc]],"Good"),"")</f>
        <v/>
      </c>
      <c r="Q109" s="2"/>
    </row>
    <row r="110" spans="1:17" x14ac:dyDescent="0.25">
      <c r="A110" t="s">
        <v>135</v>
      </c>
      <c r="B110" t="s">
        <v>147</v>
      </c>
      <c r="C110" t="s">
        <v>147</v>
      </c>
      <c r="D110">
        <v>6555</v>
      </c>
      <c r="E110" t="s">
        <v>152</v>
      </c>
      <c r="F110">
        <v>0</v>
      </c>
      <c r="G110">
        <v>0</v>
      </c>
      <c r="H110">
        <v>7</v>
      </c>
      <c r="I110" t="s">
        <v>4</v>
      </c>
      <c r="J110">
        <v>1</v>
      </c>
      <c r="K110">
        <v>13</v>
      </c>
      <c r="L110" t="s">
        <v>8</v>
      </c>
      <c r="M110" t="str">
        <f>IF(AND(Tabela1[[#This Row],[Ociosidade Manha]]&gt;2,Tabela1[[#This Row],[Ociosidade Tarde]]&gt;2),"ok","lascô")</f>
        <v>lascô</v>
      </c>
      <c r="O110" t="s">
        <v>379</v>
      </c>
      <c r="P110" s="2" t="str">
        <f>IFERROR(IF(VLOOKUP(Tabela1[[#This Row],[Cod_esc]],'EE''s aptas'!A:B,1,0)=Tabela1[[#This Row],[Cod_esc]],"Good"),"")</f>
        <v/>
      </c>
      <c r="Q110" s="2"/>
    </row>
    <row r="111" spans="1:17" x14ac:dyDescent="0.25">
      <c r="A111" t="s">
        <v>153</v>
      </c>
      <c r="B111" t="s">
        <v>153</v>
      </c>
      <c r="C111" t="s">
        <v>153</v>
      </c>
      <c r="D111">
        <v>25835</v>
      </c>
      <c r="E111" t="s">
        <v>154</v>
      </c>
      <c r="F111">
        <v>2</v>
      </c>
      <c r="G111">
        <v>4</v>
      </c>
      <c r="H111">
        <v>0</v>
      </c>
      <c r="I111" t="s">
        <v>4</v>
      </c>
      <c r="J111">
        <v>1</v>
      </c>
      <c r="K111">
        <v>17</v>
      </c>
      <c r="L111" t="s">
        <v>8</v>
      </c>
      <c r="M111" t="str">
        <f>IF(AND(Tabela1[[#This Row],[Ociosidade Manha]]&gt;2,Tabela1[[#This Row],[Ociosidade Tarde]]&gt;2),"ok","lascô")</f>
        <v>lascô</v>
      </c>
      <c r="O111" t="s">
        <v>379</v>
      </c>
      <c r="P111" s="2" t="str">
        <f>IFERROR(IF(VLOOKUP(Tabela1[[#This Row],[Cod_esc]],'EE''s aptas'!A:B,1,0)=Tabela1[[#This Row],[Cod_esc]],"Good"),"")</f>
        <v/>
      </c>
      <c r="Q111" s="2"/>
    </row>
    <row r="112" spans="1:17" x14ac:dyDescent="0.25">
      <c r="A112" t="s">
        <v>153</v>
      </c>
      <c r="B112" t="s">
        <v>153</v>
      </c>
      <c r="C112" t="s">
        <v>153</v>
      </c>
      <c r="D112">
        <v>909300</v>
      </c>
      <c r="E112" t="s">
        <v>155</v>
      </c>
      <c r="F112">
        <v>0</v>
      </c>
      <c r="G112">
        <v>3</v>
      </c>
      <c r="H112">
        <v>0</v>
      </c>
      <c r="I112" t="s">
        <v>4</v>
      </c>
      <c r="J112">
        <v>1</v>
      </c>
      <c r="K112">
        <v>20</v>
      </c>
      <c r="L112" t="s">
        <v>8</v>
      </c>
      <c r="M112" t="str">
        <f>IF(AND(Tabela1[[#This Row],[Ociosidade Manha]]&gt;2,Tabela1[[#This Row],[Ociosidade Tarde]]&gt;2),"ok","lascô")</f>
        <v>lascô</v>
      </c>
      <c r="O112" t="s">
        <v>379</v>
      </c>
      <c r="P112" s="2" t="str">
        <f>IFERROR(IF(VLOOKUP(Tabela1[[#This Row],[Cod_esc]],'EE''s aptas'!A:B,1,0)=Tabela1[[#This Row],[Cod_esc]],"Good"),"")</f>
        <v/>
      </c>
      <c r="Q112" s="2"/>
    </row>
    <row r="113" spans="1:17" x14ac:dyDescent="0.25">
      <c r="A113" t="s">
        <v>153</v>
      </c>
      <c r="B113" t="s">
        <v>153</v>
      </c>
      <c r="C113" t="s">
        <v>153</v>
      </c>
      <c r="D113">
        <v>25847</v>
      </c>
      <c r="E113" t="s">
        <v>156</v>
      </c>
      <c r="F113">
        <v>0</v>
      </c>
      <c r="G113">
        <v>0</v>
      </c>
      <c r="H113">
        <v>0</v>
      </c>
      <c r="I113" t="s">
        <v>4</v>
      </c>
      <c r="J113">
        <v>1</v>
      </c>
      <c r="K113">
        <v>16</v>
      </c>
      <c r="L113" t="s">
        <v>8</v>
      </c>
      <c r="M113" t="str">
        <f>IF(AND(Tabela1[[#This Row],[Ociosidade Manha]]&gt;2,Tabela1[[#This Row],[Ociosidade Tarde]]&gt;2),"ok","lascô")</f>
        <v>lascô</v>
      </c>
      <c r="O113" t="s">
        <v>379</v>
      </c>
      <c r="P113" s="2" t="str">
        <f>IFERROR(IF(VLOOKUP(Tabela1[[#This Row],[Cod_esc]],'EE''s aptas'!A:B,1,0)=Tabela1[[#This Row],[Cod_esc]],"Good"),"")</f>
        <v/>
      </c>
      <c r="Q113" s="2"/>
    </row>
    <row r="114" spans="1:17" x14ac:dyDescent="0.25">
      <c r="A114" t="s">
        <v>153</v>
      </c>
      <c r="B114" t="s">
        <v>153</v>
      </c>
      <c r="C114" t="s">
        <v>153</v>
      </c>
      <c r="D114">
        <v>25616</v>
      </c>
      <c r="E114" t="s">
        <v>157</v>
      </c>
      <c r="F114">
        <v>0</v>
      </c>
      <c r="G114">
        <v>0</v>
      </c>
      <c r="H114">
        <v>0</v>
      </c>
      <c r="I114" t="s">
        <v>8</v>
      </c>
      <c r="J114">
        <v>1</v>
      </c>
      <c r="K114">
        <v>0</v>
      </c>
      <c r="L114" t="s">
        <v>8</v>
      </c>
      <c r="M114" t="str">
        <f>IF(AND(Tabela1[[#This Row],[Ociosidade Manha]]&gt;2,Tabela1[[#This Row],[Ociosidade Tarde]]&gt;2),"ok","lascô")</f>
        <v>lascô</v>
      </c>
      <c r="O114" t="s">
        <v>379</v>
      </c>
      <c r="P114" s="2" t="str">
        <f>IFERROR(IF(VLOOKUP(Tabela1[[#This Row],[Cod_esc]],'EE''s aptas'!A:B,1,0)=Tabela1[[#This Row],[Cod_esc]],"Good"),"")</f>
        <v/>
      </c>
      <c r="Q114" s="2"/>
    </row>
    <row r="115" spans="1:17" x14ac:dyDescent="0.25">
      <c r="A115" t="s">
        <v>153</v>
      </c>
      <c r="B115" t="s">
        <v>153</v>
      </c>
      <c r="C115" t="s">
        <v>153</v>
      </c>
      <c r="D115">
        <v>25636</v>
      </c>
      <c r="E115" t="s">
        <v>158</v>
      </c>
      <c r="F115">
        <v>3</v>
      </c>
      <c r="G115">
        <v>8</v>
      </c>
      <c r="H115">
        <v>6</v>
      </c>
      <c r="I115" t="s">
        <v>8</v>
      </c>
      <c r="J115">
        <v>3</v>
      </c>
      <c r="K115">
        <v>13</v>
      </c>
      <c r="L115" t="s">
        <v>8</v>
      </c>
      <c r="M115" t="str">
        <f>IF(AND(Tabela1[[#This Row],[Ociosidade Manha]]&gt;2,Tabela1[[#This Row],[Ociosidade Tarde]]&gt;2),"ok","lascô")</f>
        <v>ok</v>
      </c>
      <c r="O115" t="s">
        <v>507</v>
      </c>
      <c r="P115" s="2" t="str">
        <f>IFERROR(IF(VLOOKUP(Tabela1[[#This Row],[Cod_esc]],'EE''s aptas'!A:B,1,0)=Tabela1[[#This Row],[Cod_esc]],"Good"),"")</f>
        <v/>
      </c>
      <c r="Q115" s="2"/>
    </row>
    <row r="116" spans="1:17" x14ac:dyDescent="0.25">
      <c r="A116" t="s">
        <v>159</v>
      </c>
      <c r="B116" t="s">
        <v>160</v>
      </c>
      <c r="C116" t="s">
        <v>160</v>
      </c>
      <c r="D116">
        <v>19896</v>
      </c>
      <c r="E116" t="s">
        <v>161</v>
      </c>
      <c r="F116">
        <v>1</v>
      </c>
      <c r="G116">
        <v>1</v>
      </c>
      <c r="H116">
        <v>10</v>
      </c>
      <c r="I116" t="s">
        <v>4</v>
      </c>
      <c r="J116">
        <v>1</v>
      </c>
      <c r="K116">
        <v>25</v>
      </c>
      <c r="L116" t="s">
        <v>8</v>
      </c>
      <c r="M116" t="str">
        <f>IF(AND(Tabela1[[#This Row],[Ociosidade Manha]]&gt;2,Tabela1[[#This Row],[Ociosidade Tarde]]&gt;2),"ok","lascô")</f>
        <v>lascô</v>
      </c>
      <c r="O116" t="s">
        <v>379</v>
      </c>
      <c r="P116" s="2" t="str">
        <f>IFERROR(IF(VLOOKUP(Tabela1[[#This Row],[Cod_esc]],'EE''s aptas'!A:B,1,0)=Tabela1[[#This Row],[Cod_esc]],"Good"),"")</f>
        <v/>
      </c>
      <c r="Q116" s="2"/>
    </row>
    <row r="117" spans="1:17" x14ac:dyDescent="0.25">
      <c r="A117" t="s">
        <v>159</v>
      </c>
      <c r="B117" t="s">
        <v>162</v>
      </c>
      <c r="C117" t="s">
        <v>162</v>
      </c>
      <c r="D117">
        <v>19604</v>
      </c>
      <c r="E117" t="s">
        <v>163</v>
      </c>
      <c r="F117">
        <v>2</v>
      </c>
      <c r="G117">
        <v>3</v>
      </c>
      <c r="H117">
        <v>3</v>
      </c>
      <c r="I117" t="s">
        <v>4</v>
      </c>
      <c r="J117">
        <v>1</v>
      </c>
      <c r="K117">
        <v>18</v>
      </c>
      <c r="L117" t="s">
        <v>8</v>
      </c>
      <c r="M117" t="str">
        <f>IF(AND(Tabela1[[#This Row],[Ociosidade Manha]]&gt;2,Tabela1[[#This Row],[Ociosidade Tarde]]&gt;2),"ok","lascô")</f>
        <v>lascô</v>
      </c>
      <c r="O117" t="s">
        <v>379</v>
      </c>
      <c r="P117" s="2" t="str">
        <f>IFERROR(IF(VLOOKUP(Tabela1[[#This Row],[Cod_esc]],'EE''s aptas'!A:B,1,0)=Tabela1[[#This Row],[Cod_esc]],"Good"),"")</f>
        <v/>
      </c>
      <c r="Q117" s="2"/>
    </row>
    <row r="118" spans="1:17" x14ac:dyDescent="0.25">
      <c r="A118" t="s">
        <v>159</v>
      </c>
      <c r="B118" t="s">
        <v>162</v>
      </c>
      <c r="C118" t="s">
        <v>162</v>
      </c>
      <c r="D118">
        <v>19677</v>
      </c>
      <c r="E118" t="s">
        <v>164</v>
      </c>
      <c r="F118">
        <v>1</v>
      </c>
      <c r="G118">
        <v>6</v>
      </c>
      <c r="H118">
        <v>2</v>
      </c>
      <c r="I118" t="s">
        <v>4</v>
      </c>
      <c r="J118">
        <v>0</v>
      </c>
      <c r="K118">
        <v>25</v>
      </c>
      <c r="L118" t="s">
        <v>8</v>
      </c>
      <c r="M118" t="str">
        <f>IF(AND(Tabela1[[#This Row],[Ociosidade Manha]]&gt;2,Tabela1[[#This Row],[Ociosidade Tarde]]&gt;2),"ok","lascô")</f>
        <v>lascô</v>
      </c>
      <c r="O118" t="s">
        <v>379</v>
      </c>
      <c r="P118" s="2" t="str">
        <f>IFERROR(IF(VLOOKUP(Tabela1[[#This Row],[Cod_esc]],'EE''s aptas'!A:B,1,0)=Tabela1[[#This Row],[Cod_esc]],"Good"),"")</f>
        <v>Good</v>
      </c>
      <c r="Q118" s="2"/>
    </row>
    <row r="119" spans="1:17" x14ac:dyDescent="0.25">
      <c r="A119" t="s">
        <v>165</v>
      </c>
      <c r="B119" t="s">
        <v>166</v>
      </c>
      <c r="C119" t="s">
        <v>64</v>
      </c>
      <c r="D119">
        <v>2525</v>
      </c>
      <c r="E119" t="s">
        <v>167</v>
      </c>
      <c r="F119">
        <v>6</v>
      </c>
      <c r="G119">
        <v>2</v>
      </c>
      <c r="H119">
        <v>5</v>
      </c>
      <c r="I119" t="s">
        <v>4</v>
      </c>
      <c r="J119">
        <v>1</v>
      </c>
      <c r="K119">
        <v>9</v>
      </c>
      <c r="L119" t="s">
        <v>8</v>
      </c>
      <c r="M119" t="str">
        <f>IF(AND(Tabela1[[#This Row],[Ociosidade Manha]]&gt;2,Tabela1[[#This Row],[Ociosidade Tarde]]&gt;2),"ok","lascô")</f>
        <v>lascô</v>
      </c>
      <c r="O119" t="s">
        <v>379</v>
      </c>
      <c r="P119" s="2" t="str">
        <f>IFERROR(IF(VLOOKUP(Tabela1[[#This Row],[Cod_esc]],'EE''s aptas'!A:B,1,0)=Tabela1[[#This Row],[Cod_esc]],"Good"),"")</f>
        <v/>
      </c>
      <c r="Q119" s="2"/>
    </row>
    <row r="120" spans="1:17" x14ac:dyDescent="0.25">
      <c r="A120" t="s">
        <v>165</v>
      </c>
      <c r="B120" t="s">
        <v>166</v>
      </c>
      <c r="C120" t="s">
        <v>64</v>
      </c>
      <c r="D120">
        <v>2586</v>
      </c>
      <c r="E120" t="s">
        <v>168</v>
      </c>
      <c r="F120">
        <v>3</v>
      </c>
      <c r="G120">
        <v>0</v>
      </c>
      <c r="H120">
        <v>13</v>
      </c>
      <c r="I120" t="s">
        <v>4</v>
      </c>
      <c r="J120">
        <v>1</v>
      </c>
      <c r="K120">
        <v>3</v>
      </c>
      <c r="L120" t="s">
        <v>8</v>
      </c>
      <c r="M120" t="str">
        <f>IF(AND(Tabela1[[#This Row],[Ociosidade Manha]]&gt;2,Tabela1[[#This Row],[Ociosidade Tarde]]&gt;2),"ok","lascô")</f>
        <v>lascô</v>
      </c>
      <c r="O120" t="s">
        <v>379</v>
      </c>
      <c r="P120" s="2" t="str">
        <f>IFERROR(IF(VLOOKUP(Tabela1[[#This Row],[Cod_esc]],'EE''s aptas'!A:B,1,0)=Tabela1[[#This Row],[Cod_esc]],"Good"),"")</f>
        <v/>
      </c>
      <c r="Q120" s="2"/>
    </row>
    <row r="121" spans="1:17" x14ac:dyDescent="0.25">
      <c r="A121" t="s">
        <v>165</v>
      </c>
      <c r="B121" t="s">
        <v>166</v>
      </c>
      <c r="C121" t="s">
        <v>64</v>
      </c>
      <c r="D121">
        <v>2461</v>
      </c>
      <c r="E121" t="s">
        <v>169</v>
      </c>
      <c r="F121">
        <v>7</v>
      </c>
      <c r="G121">
        <v>9</v>
      </c>
      <c r="H121">
        <v>0</v>
      </c>
      <c r="I121" t="s">
        <v>4</v>
      </c>
      <c r="J121">
        <v>1</v>
      </c>
      <c r="K121">
        <v>17</v>
      </c>
      <c r="L121" t="s">
        <v>8</v>
      </c>
      <c r="M121" t="str">
        <f>IF(AND(Tabela1[[#This Row],[Ociosidade Manha]]&gt;2,Tabela1[[#This Row],[Ociosidade Tarde]]&gt;2),"ok","lascô")</f>
        <v>ok</v>
      </c>
      <c r="N121" t="s">
        <v>371</v>
      </c>
      <c r="O121" t="s">
        <v>379</v>
      </c>
      <c r="P121" s="2" t="str">
        <f>IFERROR(IF(VLOOKUP(Tabela1[[#This Row],[Cod_esc]],'EE''s aptas'!A:B,1,0)=Tabela1[[#This Row],[Cod_esc]],"Good"),"")</f>
        <v/>
      </c>
      <c r="Q121" s="2"/>
    </row>
    <row r="122" spans="1:17" x14ac:dyDescent="0.25">
      <c r="A122" t="s">
        <v>165</v>
      </c>
      <c r="B122" t="s">
        <v>170</v>
      </c>
      <c r="C122" t="s">
        <v>64</v>
      </c>
      <c r="D122">
        <v>3220</v>
      </c>
      <c r="E122" t="s">
        <v>171</v>
      </c>
      <c r="F122">
        <v>1</v>
      </c>
      <c r="G122">
        <v>1</v>
      </c>
      <c r="H122">
        <v>4</v>
      </c>
      <c r="I122" t="s">
        <v>4</v>
      </c>
      <c r="J122">
        <v>1</v>
      </c>
      <c r="K122">
        <v>16</v>
      </c>
      <c r="L122" t="s">
        <v>8</v>
      </c>
      <c r="M122" t="str">
        <f>IF(AND(Tabela1[[#This Row],[Ociosidade Manha]]&gt;2,Tabela1[[#This Row],[Ociosidade Tarde]]&gt;2),"ok","lascô")</f>
        <v>lascô</v>
      </c>
      <c r="O122" t="s">
        <v>379</v>
      </c>
      <c r="P122" s="2" t="str">
        <f>IFERROR(IF(VLOOKUP(Tabela1[[#This Row],[Cod_esc]],'EE''s aptas'!A:B,1,0)=Tabela1[[#This Row],[Cod_esc]],"Good"),"")</f>
        <v/>
      </c>
      <c r="Q122" s="2"/>
    </row>
    <row r="123" spans="1:17" x14ac:dyDescent="0.25">
      <c r="A123" t="s">
        <v>165</v>
      </c>
      <c r="B123" t="s">
        <v>166</v>
      </c>
      <c r="C123" t="s">
        <v>64</v>
      </c>
      <c r="D123">
        <v>2513</v>
      </c>
      <c r="E123" t="s">
        <v>172</v>
      </c>
      <c r="F123">
        <v>0</v>
      </c>
      <c r="G123">
        <v>0</v>
      </c>
      <c r="H123">
        <v>7</v>
      </c>
      <c r="I123" t="s">
        <v>4</v>
      </c>
      <c r="J123">
        <v>1</v>
      </c>
      <c r="K123">
        <v>13</v>
      </c>
      <c r="L123" t="s">
        <v>8</v>
      </c>
      <c r="M123" t="str">
        <f>IF(AND(Tabela1[[#This Row],[Ociosidade Manha]]&gt;2,Tabela1[[#This Row],[Ociosidade Tarde]]&gt;2),"ok","lascô")</f>
        <v>lascô</v>
      </c>
      <c r="O123" t="s">
        <v>379</v>
      </c>
      <c r="P123" s="2" t="str">
        <f>IFERROR(IF(VLOOKUP(Tabela1[[#This Row],[Cod_esc]],'EE''s aptas'!A:B,1,0)=Tabela1[[#This Row],[Cod_esc]],"Good"),"")</f>
        <v/>
      </c>
      <c r="Q123" s="2"/>
    </row>
    <row r="124" spans="1:17" x14ac:dyDescent="0.25">
      <c r="A124" t="s">
        <v>165</v>
      </c>
      <c r="B124" t="s">
        <v>173</v>
      </c>
      <c r="C124" t="s">
        <v>64</v>
      </c>
      <c r="D124">
        <v>902573</v>
      </c>
      <c r="E124" t="s">
        <v>174</v>
      </c>
      <c r="F124">
        <v>1</v>
      </c>
      <c r="G124">
        <v>1</v>
      </c>
      <c r="H124">
        <v>16</v>
      </c>
      <c r="I124" t="s">
        <v>4</v>
      </c>
      <c r="J124">
        <v>1</v>
      </c>
      <c r="K124">
        <v>6</v>
      </c>
      <c r="L124" t="s">
        <v>8</v>
      </c>
      <c r="M124" t="str">
        <f>IF(AND(Tabela1[[#This Row],[Ociosidade Manha]]&gt;2,Tabela1[[#This Row],[Ociosidade Tarde]]&gt;2),"ok","lascô")</f>
        <v>lascô</v>
      </c>
      <c r="O124" t="s">
        <v>379</v>
      </c>
      <c r="P124" s="2" t="str">
        <f>IFERROR(IF(VLOOKUP(Tabela1[[#This Row],[Cod_esc]],'EE''s aptas'!A:B,1,0)=Tabela1[[#This Row],[Cod_esc]],"Good"),"")</f>
        <v/>
      </c>
      <c r="Q124" s="2"/>
    </row>
    <row r="125" spans="1:17" x14ac:dyDescent="0.25">
      <c r="A125" t="s">
        <v>165</v>
      </c>
      <c r="B125" t="s">
        <v>170</v>
      </c>
      <c r="C125" t="s">
        <v>64</v>
      </c>
      <c r="D125">
        <v>911008</v>
      </c>
      <c r="E125" t="s">
        <v>175</v>
      </c>
      <c r="F125">
        <v>0</v>
      </c>
      <c r="G125">
        <v>3</v>
      </c>
      <c r="H125">
        <v>11</v>
      </c>
      <c r="I125" t="s">
        <v>4</v>
      </c>
      <c r="J125">
        <v>1</v>
      </c>
      <c r="K125">
        <v>17</v>
      </c>
      <c r="L125" t="s">
        <v>8</v>
      </c>
      <c r="M125" t="str">
        <f>IF(AND(Tabela1[[#This Row],[Ociosidade Manha]]&gt;2,Tabela1[[#This Row],[Ociosidade Tarde]]&gt;2),"ok","lascô")</f>
        <v>lascô</v>
      </c>
      <c r="O125" t="s">
        <v>379</v>
      </c>
      <c r="P125" s="2" t="str">
        <f>IFERROR(IF(VLOOKUP(Tabela1[[#This Row],[Cod_esc]],'EE''s aptas'!A:B,1,0)=Tabela1[[#This Row],[Cod_esc]],"Good"),"")</f>
        <v/>
      </c>
      <c r="Q125" s="2"/>
    </row>
    <row r="126" spans="1:17" x14ac:dyDescent="0.25">
      <c r="A126" t="s">
        <v>176</v>
      </c>
      <c r="B126" t="s">
        <v>177</v>
      </c>
      <c r="C126" t="s">
        <v>64</v>
      </c>
      <c r="D126">
        <v>3232</v>
      </c>
      <c r="E126" t="s">
        <v>178</v>
      </c>
      <c r="F126">
        <v>8</v>
      </c>
      <c r="G126">
        <v>5</v>
      </c>
      <c r="H126">
        <v>8</v>
      </c>
      <c r="I126" t="s">
        <v>4</v>
      </c>
      <c r="J126">
        <v>1</v>
      </c>
      <c r="K126">
        <v>10</v>
      </c>
      <c r="L126" t="s">
        <v>8</v>
      </c>
      <c r="M126" t="str">
        <f>IF(AND(Tabela1[[#This Row],[Ociosidade Manha]]&gt;2,Tabela1[[#This Row],[Ociosidade Tarde]]&gt;2),"ok","lascô")</f>
        <v>ok</v>
      </c>
      <c r="N126" t="s">
        <v>371</v>
      </c>
      <c r="O126" t="s">
        <v>379</v>
      </c>
      <c r="P126" s="2" t="str">
        <f>IFERROR(IF(VLOOKUP(Tabela1[[#This Row],[Cod_esc]],'EE''s aptas'!A:B,1,0)=Tabela1[[#This Row],[Cod_esc]],"Good"),"")</f>
        <v/>
      </c>
      <c r="Q126" s="2"/>
    </row>
    <row r="127" spans="1:17" x14ac:dyDescent="0.25">
      <c r="A127" t="s">
        <v>176</v>
      </c>
      <c r="B127" t="s">
        <v>179</v>
      </c>
      <c r="C127" t="s">
        <v>64</v>
      </c>
      <c r="D127">
        <v>2689</v>
      </c>
      <c r="E127" t="s">
        <v>180</v>
      </c>
      <c r="F127">
        <v>2</v>
      </c>
      <c r="G127">
        <v>4</v>
      </c>
      <c r="H127">
        <v>0</v>
      </c>
      <c r="I127" t="s">
        <v>4</v>
      </c>
      <c r="J127">
        <v>0</v>
      </c>
      <c r="K127">
        <v>17</v>
      </c>
      <c r="L127" t="s">
        <v>8</v>
      </c>
      <c r="M127" t="str">
        <f>IF(AND(Tabela1[[#This Row],[Ociosidade Manha]]&gt;2,Tabela1[[#This Row],[Ociosidade Tarde]]&gt;2),"ok","lascô")</f>
        <v>lascô</v>
      </c>
      <c r="O127" t="s">
        <v>379</v>
      </c>
      <c r="P127" s="2" t="str">
        <f>IFERROR(IF(VLOOKUP(Tabela1[[#This Row],[Cod_esc]],'EE''s aptas'!A:B,1,0)=Tabela1[[#This Row],[Cod_esc]],"Good"),"")</f>
        <v/>
      </c>
      <c r="Q127" s="2"/>
    </row>
    <row r="128" spans="1:17" x14ac:dyDescent="0.25">
      <c r="A128" t="s">
        <v>176</v>
      </c>
      <c r="B128" t="s">
        <v>177</v>
      </c>
      <c r="C128" t="s">
        <v>64</v>
      </c>
      <c r="D128">
        <v>902639</v>
      </c>
      <c r="E128" t="s">
        <v>181</v>
      </c>
      <c r="F128">
        <v>0</v>
      </c>
      <c r="G128">
        <v>1</v>
      </c>
      <c r="H128">
        <v>9</v>
      </c>
      <c r="I128" t="s">
        <v>4</v>
      </c>
      <c r="J128">
        <v>1</v>
      </c>
      <c r="K128">
        <v>26</v>
      </c>
      <c r="L128" t="s">
        <v>8</v>
      </c>
      <c r="M128" t="str">
        <f>IF(AND(Tabela1[[#This Row],[Ociosidade Manha]]&gt;2,Tabela1[[#This Row],[Ociosidade Tarde]]&gt;2),"ok","lascô")</f>
        <v>lascô</v>
      </c>
      <c r="O128" t="s">
        <v>379</v>
      </c>
      <c r="P128" s="2" t="str">
        <f>IFERROR(IF(VLOOKUP(Tabela1[[#This Row],[Cod_esc]],'EE''s aptas'!A:B,1,0)=Tabela1[[#This Row],[Cod_esc]],"Good"),"")</f>
        <v/>
      </c>
      <c r="Q128" s="2"/>
    </row>
    <row r="129" spans="1:17" x14ac:dyDescent="0.25">
      <c r="A129" t="s">
        <v>176</v>
      </c>
      <c r="B129" t="s">
        <v>179</v>
      </c>
      <c r="C129" t="s">
        <v>64</v>
      </c>
      <c r="D129">
        <v>44295</v>
      </c>
      <c r="E129" t="s">
        <v>182</v>
      </c>
      <c r="F129">
        <v>0</v>
      </c>
      <c r="G129">
        <v>0</v>
      </c>
      <c r="H129">
        <v>7</v>
      </c>
      <c r="I129" t="s">
        <v>4</v>
      </c>
      <c r="J129">
        <v>1</v>
      </c>
      <c r="K129">
        <v>22</v>
      </c>
      <c r="L129" t="s">
        <v>8</v>
      </c>
      <c r="M129" t="str">
        <f>IF(AND(Tabela1[[#This Row],[Ociosidade Manha]]&gt;2,Tabela1[[#This Row],[Ociosidade Tarde]]&gt;2),"ok","lascô")</f>
        <v>lascô</v>
      </c>
      <c r="O129" t="s">
        <v>379</v>
      </c>
      <c r="P129" s="2" t="str">
        <f>IFERROR(IF(VLOOKUP(Tabela1[[#This Row],[Cod_esc]],'EE''s aptas'!A:B,1,0)=Tabela1[[#This Row],[Cod_esc]],"Good"),"")</f>
        <v/>
      </c>
      <c r="Q129" s="2"/>
    </row>
    <row r="130" spans="1:17" x14ac:dyDescent="0.25">
      <c r="A130" t="s">
        <v>176</v>
      </c>
      <c r="B130" t="s">
        <v>183</v>
      </c>
      <c r="C130" t="s">
        <v>64</v>
      </c>
      <c r="D130">
        <v>924647</v>
      </c>
      <c r="E130" t="s">
        <v>184</v>
      </c>
      <c r="F130">
        <v>0</v>
      </c>
      <c r="G130">
        <v>3</v>
      </c>
      <c r="H130">
        <v>9</v>
      </c>
      <c r="I130" t="s">
        <v>4</v>
      </c>
      <c r="J130">
        <v>1</v>
      </c>
      <c r="K130">
        <v>10</v>
      </c>
      <c r="L130" t="s">
        <v>8</v>
      </c>
      <c r="M130" t="str">
        <f>IF(AND(Tabela1[[#This Row],[Ociosidade Manha]]&gt;2,Tabela1[[#This Row],[Ociosidade Tarde]]&gt;2),"ok","lascô")</f>
        <v>lascô</v>
      </c>
      <c r="O130" t="s">
        <v>379</v>
      </c>
      <c r="P130" s="2" t="str">
        <f>IFERROR(IF(VLOOKUP(Tabela1[[#This Row],[Cod_esc]],'EE''s aptas'!A:B,1,0)=Tabela1[[#This Row],[Cod_esc]],"Good"),"")</f>
        <v/>
      </c>
      <c r="Q130" s="2"/>
    </row>
    <row r="131" spans="1:17" x14ac:dyDescent="0.25">
      <c r="A131" t="s">
        <v>176</v>
      </c>
      <c r="B131" t="s">
        <v>177</v>
      </c>
      <c r="C131" t="s">
        <v>64</v>
      </c>
      <c r="D131">
        <v>922894</v>
      </c>
      <c r="E131" t="s">
        <v>183</v>
      </c>
      <c r="F131">
        <v>0</v>
      </c>
      <c r="G131">
        <v>0</v>
      </c>
      <c r="H131">
        <v>12</v>
      </c>
      <c r="I131" t="s">
        <v>4</v>
      </c>
      <c r="J131">
        <v>1</v>
      </c>
      <c r="K131">
        <v>22</v>
      </c>
      <c r="L131" t="s">
        <v>8</v>
      </c>
      <c r="M131" t="str">
        <f>IF(AND(Tabela1[[#This Row],[Ociosidade Manha]]&gt;2,Tabela1[[#This Row],[Ociosidade Tarde]]&gt;2),"ok","lascô")</f>
        <v>lascô</v>
      </c>
      <c r="O131" t="s">
        <v>379</v>
      </c>
      <c r="P131" s="2" t="str">
        <f>IFERROR(IF(VLOOKUP(Tabela1[[#This Row],[Cod_esc]],'EE''s aptas'!A:B,1,0)=Tabela1[[#This Row],[Cod_esc]],"Good"),"")</f>
        <v/>
      </c>
      <c r="Q131" s="2"/>
    </row>
    <row r="132" spans="1:17" x14ac:dyDescent="0.25">
      <c r="A132" t="s">
        <v>176</v>
      </c>
      <c r="B132" t="s">
        <v>183</v>
      </c>
      <c r="C132" t="s">
        <v>64</v>
      </c>
      <c r="D132">
        <v>909105</v>
      </c>
      <c r="E132" t="s">
        <v>185</v>
      </c>
      <c r="F132">
        <v>1</v>
      </c>
      <c r="G132">
        <v>2</v>
      </c>
      <c r="H132">
        <v>0</v>
      </c>
      <c r="I132" t="s">
        <v>4</v>
      </c>
      <c r="J132">
        <v>1</v>
      </c>
      <c r="K132">
        <v>13</v>
      </c>
      <c r="L132" t="s">
        <v>8</v>
      </c>
      <c r="M132" t="str">
        <f>IF(AND(Tabela1[[#This Row],[Ociosidade Manha]]&gt;2,Tabela1[[#This Row],[Ociosidade Tarde]]&gt;2),"ok","lascô")</f>
        <v>lascô</v>
      </c>
      <c r="O132" t="s">
        <v>379</v>
      </c>
      <c r="P132" s="2" t="str">
        <f>IFERROR(IF(VLOOKUP(Tabela1[[#This Row],[Cod_esc]],'EE''s aptas'!A:B,1,0)=Tabela1[[#This Row],[Cod_esc]],"Good"),"")</f>
        <v/>
      </c>
      <c r="Q132" s="2"/>
    </row>
    <row r="133" spans="1:17" x14ac:dyDescent="0.25">
      <c r="A133" t="s">
        <v>176</v>
      </c>
      <c r="B133" t="s">
        <v>186</v>
      </c>
      <c r="C133" t="s">
        <v>64</v>
      </c>
      <c r="D133">
        <v>2471</v>
      </c>
      <c r="E133" t="s">
        <v>187</v>
      </c>
      <c r="F133">
        <v>0</v>
      </c>
      <c r="G133">
        <v>2</v>
      </c>
      <c r="H133">
        <v>0</v>
      </c>
      <c r="I133" t="s">
        <v>4</v>
      </c>
      <c r="J133">
        <v>1</v>
      </c>
      <c r="K133">
        <v>18</v>
      </c>
      <c r="L133" t="s">
        <v>8</v>
      </c>
      <c r="M133" t="str">
        <f>IF(AND(Tabela1[[#This Row],[Ociosidade Manha]]&gt;2,Tabela1[[#This Row],[Ociosidade Tarde]]&gt;2),"ok","lascô")</f>
        <v>lascô</v>
      </c>
      <c r="O133" t="s">
        <v>379</v>
      </c>
      <c r="P133" s="2" t="str">
        <f>IFERROR(IF(VLOOKUP(Tabela1[[#This Row],[Cod_esc]],'EE''s aptas'!A:B,1,0)=Tabela1[[#This Row],[Cod_esc]],"Good"),"")</f>
        <v/>
      </c>
      <c r="Q133" s="2"/>
    </row>
    <row r="134" spans="1:17" x14ac:dyDescent="0.25">
      <c r="A134" t="s">
        <v>188</v>
      </c>
      <c r="B134" t="s">
        <v>189</v>
      </c>
      <c r="C134" t="s">
        <v>64</v>
      </c>
      <c r="D134">
        <v>2239</v>
      </c>
      <c r="E134" t="s">
        <v>190</v>
      </c>
      <c r="F134">
        <v>2</v>
      </c>
      <c r="G134">
        <v>4</v>
      </c>
      <c r="H134">
        <v>10</v>
      </c>
      <c r="I134" t="s">
        <v>4</v>
      </c>
      <c r="J134">
        <v>1</v>
      </c>
      <c r="K134">
        <v>13</v>
      </c>
      <c r="L134" t="s">
        <v>8</v>
      </c>
      <c r="M134" t="str">
        <f>IF(AND(Tabela1[[#This Row],[Ociosidade Manha]]&gt;2,Tabela1[[#This Row],[Ociosidade Tarde]]&gt;2),"ok","lascô")</f>
        <v>lascô</v>
      </c>
      <c r="O134" t="s">
        <v>379</v>
      </c>
      <c r="P134" s="2" t="str">
        <f>IFERROR(IF(VLOOKUP(Tabela1[[#This Row],[Cod_esc]],'EE''s aptas'!A:B,1,0)=Tabela1[[#This Row],[Cod_esc]],"Good"),"")</f>
        <v/>
      </c>
      <c r="Q134" s="2"/>
    </row>
    <row r="135" spans="1:17" x14ac:dyDescent="0.25">
      <c r="A135" t="s">
        <v>188</v>
      </c>
      <c r="B135" t="s">
        <v>191</v>
      </c>
      <c r="C135" t="s">
        <v>64</v>
      </c>
      <c r="D135">
        <v>1466</v>
      </c>
      <c r="E135" t="s">
        <v>192</v>
      </c>
      <c r="F135">
        <v>10</v>
      </c>
      <c r="G135">
        <v>4</v>
      </c>
      <c r="H135">
        <v>0</v>
      </c>
      <c r="I135" t="s">
        <v>8</v>
      </c>
      <c r="J135">
        <v>1</v>
      </c>
      <c r="K135">
        <v>21</v>
      </c>
      <c r="L135" t="s">
        <v>8</v>
      </c>
      <c r="M135" t="str">
        <f>IF(AND(Tabela1[[#This Row],[Ociosidade Manha]]&gt;2,Tabela1[[#This Row],[Ociosidade Tarde]]&gt;2),"ok","lascô")</f>
        <v>ok</v>
      </c>
      <c r="O135" t="s">
        <v>507</v>
      </c>
      <c r="P135" s="2" t="str">
        <f>IFERROR(IF(VLOOKUP(Tabela1[[#This Row],[Cod_esc]],'EE''s aptas'!A:B,1,0)=Tabela1[[#This Row],[Cod_esc]],"Good"),"")</f>
        <v/>
      </c>
      <c r="Q135" s="2"/>
    </row>
    <row r="136" spans="1:17" x14ac:dyDescent="0.25">
      <c r="A136" t="s">
        <v>188</v>
      </c>
      <c r="B136" t="s">
        <v>193</v>
      </c>
      <c r="C136" t="s">
        <v>64</v>
      </c>
      <c r="D136">
        <v>2057</v>
      </c>
      <c r="E136" t="s">
        <v>194</v>
      </c>
      <c r="F136">
        <v>5</v>
      </c>
      <c r="G136">
        <v>2</v>
      </c>
      <c r="H136">
        <v>0</v>
      </c>
      <c r="I136" t="s">
        <v>4</v>
      </c>
      <c r="J136">
        <v>1</v>
      </c>
      <c r="K136">
        <v>30</v>
      </c>
      <c r="L136" t="s">
        <v>8</v>
      </c>
      <c r="M136" t="str">
        <f>IF(AND(Tabela1[[#This Row],[Ociosidade Manha]]&gt;2,Tabela1[[#This Row],[Ociosidade Tarde]]&gt;2),"ok","lascô")</f>
        <v>lascô</v>
      </c>
      <c r="O136" t="s">
        <v>379</v>
      </c>
      <c r="P136" s="2" t="str">
        <f>IFERROR(IF(VLOOKUP(Tabela1[[#This Row],[Cod_esc]],'EE''s aptas'!A:B,1,0)=Tabela1[[#This Row],[Cod_esc]],"Good"),"")</f>
        <v/>
      </c>
      <c r="Q136" s="2"/>
    </row>
    <row r="137" spans="1:17" x14ac:dyDescent="0.25">
      <c r="A137" t="s">
        <v>188</v>
      </c>
      <c r="B137" t="s">
        <v>195</v>
      </c>
      <c r="C137" t="s">
        <v>64</v>
      </c>
      <c r="D137">
        <v>1442</v>
      </c>
      <c r="E137" t="s">
        <v>196</v>
      </c>
      <c r="F137">
        <v>5</v>
      </c>
      <c r="G137">
        <v>0</v>
      </c>
      <c r="H137">
        <v>0</v>
      </c>
      <c r="I137" t="s">
        <v>4</v>
      </c>
      <c r="J137">
        <v>1</v>
      </c>
      <c r="K137">
        <v>17</v>
      </c>
      <c r="L137" t="s">
        <v>8</v>
      </c>
      <c r="M137" t="str">
        <f>IF(AND(Tabela1[[#This Row],[Ociosidade Manha]]&gt;2,Tabela1[[#This Row],[Ociosidade Tarde]]&gt;2),"ok","lascô")</f>
        <v>lascô</v>
      </c>
      <c r="O137" t="s">
        <v>379</v>
      </c>
      <c r="P137" s="2" t="str">
        <f>IFERROR(IF(VLOOKUP(Tabela1[[#This Row],[Cod_esc]],'EE''s aptas'!A:B,1,0)=Tabela1[[#This Row],[Cod_esc]],"Good"),"")</f>
        <v/>
      </c>
      <c r="Q137" s="2"/>
    </row>
    <row r="138" spans="1:17" x14ac:dyDescent="0.25">
      <c r="A138" t="s">
        <v>188</v>
      </c>
      <c r="B138" t="s">
        <v>197</v>
      </c>
      <c r="C138" t="s">
        <v>64</v>
      </c>
      <c r="D138">
        <v>2252</v>
      </c>
      <c r="E138" t="s">
        <v>198</v>
      </c>
      <c r="F138">
        <v>0</v>
      </c>
      <c r="G138">
        <v>2</v>
      </c>
      <c r="H138">
        <v>10</v>
      </c>
      <c r="I138" t="s">
        <v>4</v>
      </c>
      <c r="J138">
        <v>1</v>
      </c>
      <c r="K138">
        <v>27</v>
      </c>
      <c r="L138" t="s">
        <v>8</v>
      </c>
      <c r="M138" t="str">
        <f>IF(AND(Tabela1[[#This Row],[Ociosidade Manha]]&gt;2,Tabela1[[#This Row],[Ociosidade Tarde]]&gt;2),"ok","lascô")</f>
        <v>lascô</v>
      </c>
      <c r="O138" t="s">
        <v>379</v>
      </c>
      <c r="P138" s="2" t="str">
        <f>IFERROR(IF(VLOOKUP(Tabela1[[#This Row],[Cod_esc]],'EE''s aptas'!A:B,1,0)=Tabela1[[#This Row],[Cod_esc]],"Good"),"")</f>
        <v/>
      </c>
      <c r="Q138" s="2"/>
    </row>
    <row r="139" spans="1:17" x14ac:dyDescent="0.25">
      <c r="A139" t="s">
        <v>188</v>
      </c>
      <c r="B139" t="s">
        <v>199</v>
      </c>
      <c r="C139" t="s">
        <v>64</v>
      </c>
      <c r="D139">
        <v>2136</v>
      </c>
      <c r="E139" t="s">
        <v>200</v>
      </c>
      <c r="F139">
        <v>7</v>
      </c>
      <c r="G139">
        <v>7</v>
      </c>
      <c r="H139">
        <v>0</v>
      </c>
      <c r="I139" t="s">
        <v>4</v>
      </c>
      <c r="J139">
        <v>1</v>
      </c>
      <c r="K139">
        <v>20</v>
      </c>
      <c r="L139" t="s">
        <v>8</v>
      </c>
      <c r="M139" t="str">
        <f>IF(AND(Tabela1[[#This Row],[Ociosidade Manha]]&gt;2,Tabela1[[#This Row],[Ociosidade Tarde]]&gt;2),"ok","lascô")</f>
        <v>ok</v>
      </c>
      <c r="N139" t="s">
        <v>371</v>
      </c>
      <c r="O139" t="s">
        <v>379</v>
      </c>
      <c r="P139" s="2" t="str">
        <f>IFERROR(IF(VLOOKUP(Tabela1[[#This Row],[Cod_esc]],'EE''s aptas'!A:B,1,0)=Tabela1[[#This Row],[Cod_esc]],"Good"),"")</f>
        <v/>
      </c>
      <c r="Q139" s="2"/>
    </row>
    <row r="140" spans="1:17" x14ac:dyDescent="0.25">
      <c r="A140" t="s">
        <v>188</v>
      </c>
      <c r="B140" t="s">
        <v>197</v>
      </c>
      <c r="C140" t="s">
        <v>64</v>
      </c>
      <c r="D140">
        <v>2173</v>
      </c>
      <c r="E140" t="s">
        <v>201</v>
      </c>
      <c r="F140">
        <v>0</v>
      </c>
      <c r="G140">
        <v>0</v>
      </c>
      <c r="H140">
        <v>0</v>
      </c>
      <c r="I140" t="s">
        <v>4</v>
      </c>
      <c r="J140">
        <v>1</v>
      </c>
      <c r="K140">
        <v>29</v>
      </c>
      <c r="L140" t="s">
        <v>8</v>
      </c>
      <c r="M140" t="str">
        <f>IF(AND(Tabela1[[#This Row],[Ociosidade Manha]]&gt;2,Tabela1[[#This Row],[Ociosidade Tarde]]&gt;2),"ok","lascô")</f>
        <v>lascô</v>
      </c>
      <c r="O140" t="s">
        <v>379</v>
      </c>
      <c r="P140" s="2" t="str">
        <f>IFERROR(IF(VLOOKUP(Tabela1[[#This Row],[Cod_esc]],'EE''s aptas'!A:B,1,0)=Tabela1[[#This Row],[Cod_esc]],"Good"),"")</f>
        <v/>
      </c>
      <c r="Q140" s="2"/>
    </row>
    <row r="141" spans="1:17" x14ac:dyDescent="0.25">
      <c r="A141" t="s">
        <v>188</v>
      </c>
      <c r="B141" t="s">
        <v>197</v>
      </c>
      <c r="C141" t="s">
        <v>64</v>
      </c>
      <c r="D141">
        <v>2008</v>
      </c>
      <c r="E141" t="s">
        <v>202</v>
      </c>
      <c r="F141">
        <v>0</v>
      </c>
      <c r="G141">
        <v>0</v>
      </c>
      <c r="H141">
        <v>0</v>
      </c>
      <c r="I141" t="s">
        <v>8</v>
      </c>
      <c r="J141">
        <v>1</v>
      </c>
      <c r="K141">
        <v>12</v>
      </c>
      <c r="L141" t="s">
        <v>8</v>
      </c>
      <c r="M141" t="str">
        <f>IF(AND(Tabela1[[#This Row],[Ociosidade Manha]]&gt;2,Tabela1[[#This Row],[Ociosidade Tarde]]&gt;2),"ok","lascô")</f>
        <v>lascô</v>
      </c>
      <c r="O141" t="s">
        <v>379</v>
      </c>
      <c r="P141" s="2" t="str">
        <f>IFERROR(IF(VLOOKUP(Tabela1[[#This Row],[Cod_esc]],'EE''s aptas'!A:B,1,0)=Tabela1[[#This Row],[Cod_esc]],"Good"),"")</f>
        <v/>
      </c>
      <c r="Q141" s="2"/>
    </row>
    <row r="142" spans="1:17" x14ac:dyDescent="0.25">
      <c r="A142" t="s">
        <v>188</v>
      </c>
      <c r="B142" t="s">
        <v>203</v>
      </c>
      <c r="C142" t="s">
        <v>64</v>
      </c>
      <c r="D142">
        <v>838</v>
      </c>
      <c r="E142" t="s">
        <v>204</v>
      </c>
      <c r="F142">
        <v>6</v>
      </c>
      <c r="G142">
        <v>3</v>
      </c>
      <c r="H142">
        <v>4</v>
      </c>
      <c r="I142" t="s">
        <v>4</v>
      </c>
      <c r="J142">
        <v>1</v>
      </c>
      <c r="K142">
        <v>18</v>
      </c>
      <c r="L142" t="s">
        <v>8</v>
      </c>
      <c r="M142" t="str">
        <f>IF(AND(Tabela1[[#This Row],[Ociosidade Manha]]&gt;2,Tabela1[[#This Row],[Ociosidade Tarde]]&gt;2),"ok","lascô")</f>
        <v>ok</v>
      </c>
      <c r="N142" t="s">
        <v>371</v>
      </c>
      <c r="O142" t="s">
        <v>379</v>
      </c>
      <c r="P142" s="2" t="str">
        <f>IFERROR(IF(VLOOKUP(Tabela1[[#This Row],[Cod_esc]],'EE''s aptas'!A:B,1,0)=Tabela1[[#This Row],[Cod_esc]],"Good"),"")</f>
        <v/>
      </c>
      <c r="Q142" s="2"/>
    </row>
    <row r="143" spans="1:17" x14ac:dyDescent="0.25">
      <c r="A143" t="s">
        <v>188</v>
      </c>
      <c r="B143" t="s">
        <v>191</v>
      </c>
      <c r="C143" t="s">
        <v>64</v>
      </c>
      <c r="D143">
        <v>1375</v>
      </c>
      <c r="E143" t="s">
        <v>205</v>
      </c>
      <c r="F143">
        <v>4</v>
      </c>
      <c r="G143">
        <v>9</v>
      </c>
      <c r="H143">
        <v>0</v>
      </c>
      <c r="I143" t="s">
        <v>4</v>
      </c>
      <c r="J143">
        <v>1</v>
      </c>
      <c r="K143">
        <v>0</v>
      </c>
      <c r="L143" t="s">
        <v>8</v>
      </c>
      <c r="M143" t="str">
        <f>IF(AND(Tabela1[[#This Row],[Ociosidade Manha]]&gt;2,Tabela1[[#This Row],[Ociosidade Tarde]]&gt;2),"ok","lascô")</f>
        <v>ok</v>
      </c>
      <c r="O143" t="s">
        <v>379</v>
      </c>
      <c r="P143" s="2" t="str">
        <f>IFERROR(IF(VLOOKUP(Tabela1[[#This Row],[Cod_esc]],'EE''s aptas'!A:B,1,0)=Tabela1[[#This Row],[Cod_esc]],"Good"),"")</f>
        <v/>
      </c>
      <c r="Q143" s="2"/>
    </row>
    <row r="144" spans="1:17" x14ac:dyDescent="0.25">
      <c r="A144" t="s">
        <v>188</v>
      </c>
      <c r="B144" t="s">
        <v>203</v>
      </c>
      <c r="C144" t="s">
        <v>64</v>
      </c>
      <c r="D144">
        <v>747</v>
      </c>
      <c r="E144" t="s">
        <v>206</v>
      </c>
      <c r="F144">
        <v>3</v>
      </c>
      <c r="G144">
        <v>4</v>
      </c>
      <c r="H144">
        <v>12</v>
      </c>
      <c r="I144" t="s">
        <v>4</v>
      </c>
      <c r="J144">
        <v>1</v>
      </c>
      <c r="K144">
        <v>18</v>
      </c>
      <c r="L144" t="s">
        <v>8</v>
      </c>
      <c r="M144" t="str">
        <f>IF(AND(Tabela1[[#This Row],[Ociosidade Manha]]&gt;2,Tabela1[[#This Row],[Ociosidade Tarde]]&gt;2),"ok","lascô")</f>
        <v>ok</v>
      </c>
      <c r="N144" t="s">
        <v>371</v>
      </c>
      <c r="O144" t="s">
        <v>379</v>
      </c>
      <c r="P144" s="2" t="str">
        <f>IFERROR(IF(VLOOKUP(Tabela1[[#This Row],[Cod_esc]],'EE''s aptas'!A:B,1,0)=Tabela1[[#This Row],[Cod_esc]],"Good"),"")</f>
        <v/>
      </c>
      <c r="Q144" s="2"/>
    </row>
    <row r="145" spans="1:17" x14ac:dyDescent="0.25">
      <c r="A145" t="s">
        <v>188</v>
      </c>
      <c r="B145" t="s">
        <v>199</v>
      </c>
      <c r="C145" t="s">
        <v>64</v>
      </c>
      <c r="D145">
        <v>1961</v>
      </c>
      <c r="E145" t="s">
        <v>207</v>
      </c>
      <c r="F145">
        <v>2</v>
      </c>
      <c r="G145">
        <v>2</v>
      </c>
      <c r="H145">
        <v>6</v>
      </c>
      <c r="I145" t="s">
        <v>4</v>
      </c>
      <c r="J145">
        <v>1</v>
      </c>
      <c r="K145">
        <v>13</v>
      </c>
      <c r="L145" t="s">
        <v>8</v>
      </c>
      <c r="M145" t="str">
        <f>IF(AND(Tabela1[[#This Row],[Ociosidade Manha]]&gt;2,Tabela1[[#This Row],[Ociosidade Tarde]]&gt;2),"ok","lascô")</f>
        <v>lascô</v>
      </c>
      <c r="O145" t="s">
        <v>379</v>
      </c>
      <c r="P145" s="2" t="str">
        <f>IFERROR(IF(VLOOKUP(Tabela1[[#This Row],[Cod_esc]],'EE''s aptas'!A:B,1,0)=Tabela1[[#This Row],[Cod_esc]],"Good"),"")</f>
        <v/>
      </c>
      <c r="Q145" s="2"/>
    </row>
    <row r="146" spans="1:17" x14ac:dyDescent="0.25">
      <c r="A146" t="s">
        <v>188</v>
      </c>
      <c r="B146" t="s">
        <v>197</v>
      </c>
      <c r="C146" t="s">
        <v>64</v>
      </c>
      <c r="D146">
        <v>2264</v>
      </c>
      <c r="E146" t="s">
        <v>208</v>
      </c>
      <c r="F146">
        <v>1</v>
      </c>
      <c r="G146">
        <v>1</v>
      </c>
      <c r="H146">
        <v>9</v>
      </c>
      <c r="I146" t="s">
        <v>4</v>
      </c>
      <c r="J146">
        <v>1</v>
      </c>
      <c r="K146">
        <v>17</v>
      </c>
      <c r="L146" t="s">
        <v>8</v>
      </c>
      <c r="M146" t="str">
        <f>IF(AND(Tabela1[[#This Row],[Ociosidade Manha]]&gt;2,Tabela1[[#This Row],[Ociosidade Tarde]]&gt;2),"ok","lascô")</f>
        <v>lascô</v>
      </c>
      <c r="O146" t="s">
        <v>379</v>
      </c>
      <c r="P146" s="2" t="str">
        <f>IFERROR(IF(VLOOKUP(Tabela1[[#This Row],[Cod_esc]],'EE''s aptas'!A:B,1,0)=Tabela1[[#This Row],[Cod_esc]],"Good"),"")</f>
        <v/>
      </c>
      <c r="Q146" s="2"/>
    </row>
    <row r="147" spans="1:17" x14ac:dyDescent="0.25">
      <c r="A147" t="s">
        <v>188</v>
      </c>
      <c r="B147" t="s">
        <v>203</v>
      </c>
      <c r="C147" t="s">
        <v>64</v>
      </c>
      <c r="D147">
        <v>673</v>
      </c>
      <c r="E147" t="s">
        <v>209</v>
      </c>
      <c r="F147">
        <v>0</v>
      </c>
      <c r="G147">
        <v>0</v>
      </c>
      <c r="H147">
        <v>17</v>
      </c>
      <c r="I147" t="s">
        <v>8</v>
      </c>
      <c r="J147">
        <v>1</v>
      </c>
      <c r="K147">
        <v>12</v>
      </c>
      <c r="L147" t="s">
        <v>8</v>
      </c>
      <c r="M147" t="str">
        <f>IF(AND(Tabela1[[#This Row],[Ociosidade Manha]]&gt;2,Tabela1[[#This Row],[Ociosidade Tarde]]&gt;2),"ok","lascô")</f>
        <v>lascô</v>
      </c>
      <c r="O147" t="s">
        <v>379</v>
      </c>
      <c r="P147" s="2" t="str">
        <f>IFERROR(IF(VLOOKUP(Tabela1[[#This Row],[Cod_esc]],'EE''s aptas'!A:B,1,0)=Tabela1[[#This Row],[Cod_esc]],"Good"),"")</f>
        <v/>
      </c>
      <c r="Q147" s="2"/>
    </row>
    <row r="148" spans="1:17" x14ac:dyDescent="0.25">
      <c r="A148" t="s">
        <v>188</v>
      </c>
      <c r="B148" t="s">
        <v>197</v>
      </c>
      <c r="C148" t="s">
        <v>64</v>
      </c>
      <c r="D148">
        <v>2148</v>
      </c>
      <c r="E148" t="s">
        <v>210</v>
      </c>
      <c r="F148">
        <v>0</v>
      </c>
      <c r="G148">
        <v>1</v>
      </c>
      <c r="H148">
        <v>0</v>
      </c>
      <c r="I148" t="s">
        <v>4</v>
      </c>
      <c r="J148">
        <v>1</v>
      </c>
      <c r="K148">
        <v>11</v>
      </c>
      <c r="L148" t="s">
        <v>8</v>
      </c>
      <c r="M148" t="str">
        <f>IF(AND(Tabela1[[#This Row],[Ociosidade Manha]]&gt;2,Tabela1[[#This Row],[Ociosidade Tarde]]&gt;2),"ok","lascô")</f>
        <v>lascô</v>
      </c>
      <c r="O148" t="s">
        <v>379</v>
      </c>
      <c r="P148" s="2" t="str">
        <f>IFERROR(IF(VLOOKUP(Tabela1[[#This Row],[Cod_esc]],'EE''s aptas'!A:B,1,0)=Tabela1[[#This Row],[Cod_esc]],"Good"),"")</f>
        <v/>
      </c>
      <c r="Q148" s="2"/>
    </row>
    <row r="149" spans="1:17" x14ac:dyDescent="0.25">
      <c r="A149" t="s">
        <v>188</v>
      </c>
      <c r="B149" t="s">
        <v>195</v>
      </c>
      <c r="C149" t="s">
        <v>64</v>
      </c>
      <c r="D149">
        <v>1600</v>
      </c>
      <c r="E149" t="s">
        <v>211</v>
      </c>
      <c r="F149">
        <v>6</v>
      </c>
      <c r="G149">
        <v>5</v>
      </c>
      <c r="H149">
        <v>0</v>
      </c>
      <c r="I149" t="s">
        <v>4</v>
      </c>
      <c r="J149">
        <v>1</v>
      </c>
      <c r="K149">
        <v>20</v>
      </c>
      <c r="L149" t="s">
        <v>8</v>
      </c>
      <c r="M149" t="str">
        <f>IF(AND(Tabela1[[#This Row],[Ociosidade Manha]]&gt;2,Tabela1[[#This Row],[Ociosidade Tarde]]&gt;2),"ok","lascô")</f>
        <v>ok</v>
      </c>
      <c r="N149" t="s">
        <v>371</v>
      </c>
      <c r="O149" t="s">
        <v>379</v>
      </c>
      <c r="P149" s="2" t="str">
        <f>IFERROR(IF(VLOOKUP(Tabela1[[#This Row],[Cod_esc]],'EE''s aptas'!A:B,1,0)=Tabela1[[#This Row],[Cod_esc]],"Good"),"")</f>
        <v/>
      </c>
      <c r="Q149" s="2"/>
    </row>
    <row r="150" spans="1:17" x14ac:dyDescent="0.25">
      <c r="A150" t="s">
        <v>188</v>
      </c>
      <c r="B150" t="s">
        <v>199</v>
      </c>
      <c r="C150" t="s">
        <v>64</v>
      </c>
      <c r="D150">
        <v>2318</v>
      </c>
      <c r="E150" t="s">
        <v>212</v>
      </c>
      <c r="F150">
        <v>0</v>
      </c>
      <c r="G150">
        <v>0</v>
      </c>
      <c r="H150">
        <v>7</v>
      </c>
      <c r="I150" t="s">
        <v>4</v>
      </c>
      <c r="J150">
        <v>1</v>
      </c>
      <c r="K150">
        <v>13</v>
      </c>
      <c r="L150" t="s">
        <v>8</v>
      </c>
      <c r="M150" t="str">
        <f>IF(AND(Tabela1[[#This Row],[Ociosidade Manha]]&gt;2,Tabela1[[#This Row],[Ociosidade Tarde]]&gt;2),"ok","lascô")</f>
        <v>lascô</v>
      </c>
      <c r="O150" t="s">
        <v>379</v>
      </c>
      <c r="P150" s="2" t="str">
        <f>IFERROR(IF(VLOOKUP(Tabela1[[#This Row],[Cod_esc]],'EE''s aptas'!A:B,1,0)=Tabela1[[#This Row],[Cod_esc]],"Good"),"")</f>
        <v/>
      </c>
      <c r="Q150" s="2"/>
    </row>
    <row r="151" spans="1:17" x14ac:dyDescent="0.25">
      <c r="A151" t="s">
        <v>213</v>
      </c>
      <c r="B151" t="s">
        <v>213</v>
      </c>
      <c r="C151" t="s">
        <v>213</v>
      </c>
      <c r="D151">
        <v>20151</v>
      </c>
      <c r="E151" t="s">
        <v>214</v>
      </c>
      <c r="F151">
        <v>4</v>
      </c>
      <c r="G151">
        <v>6</v>
      </c>
      <c r="H151">
        <v>2</v>
      </c>
      <c r="I151" t="s">
        <v>4</v>
      </c>
      <c r="J151">
        <v>1</v>
      </c>
      <c r="K151">
        <v>18</v>
      </c>
      <c r="L151" t="s">
        <v>8</v>
      </c>
      <c r="M151" t="str">
        <f>IF(AND(Tabela1[[#This Row],[Ociosidade Manha]]&gt;2,Tabela1[[#This Row],[Ociosidade Tarde]]&gt;2),"ok","lascô")</f>
        <v>ok</v>
      </c>
      <c r="N151" t="s">
        <v>371</v>
      </c>
      <c r="O151" t="s">
        <v>379</v>
      </c>
      <c r="P151" s="2" t="str">
        <f>IFERROR(IF(VLOOKUP(Tabela1[[#This Row],[Cod_esc]],'EE''s aptas'!A:B,1,0)=Tabela1[[#This Row],[Cod_esc]],"Good"),"")</f>
        <v>Good</v>
      </c>
      <c r="Q151" s="2"/>
    </row>
    <row r="152" spans="1:17" x14ac:dyDescent="0.25">
      <c r="A152" t="s">
        <v>213</v>
      </c>
      <c r="B152" t="s">
        <v>215</v>
      </c>
      <c r="C152" t="s">
        <v>215</v>
      </c>
      <c r="D152">
        <v>909567</v>
      </c>
      <c r="E152" t="s">
        <v>216</v>
      </c>
      <c r="F152">
        <v>0</v>
      </c>
      <c r="G152">
        <v>0</v>
      </c>
      <c r="H152">
        <v>0</v>
      </c>
      <c r="I152" t="s">
        <v>4</v>
      </c>
      <c r="J152">
        <v>1</v>
      </c>
      <c r="K152">
        <v>20</v>
      </c>
      <c r="L152" t="s">
        <v>8</v>
      </c>
      <c r="M152" t="str">
        <f>IF(AND(Tabela1[[#This Row],[Ociosidade Manha]]&gt;2,Tabela1[[#This Row],[Ociosidade Tarde]]&gt;2),"ok","lascô")</f>
        <v>lascô</v>
      </c>
      <c r="O152" t="s">
        <v>379</v>
      </c>
      <c r="P152" s="2" t="str">
        <f>IFERROR(IF(VLOOKUP(Tabela1[[#This Row],[Cod_esc]],'EE''s aptas'!A:B,1,0)=Tabela1[[#This Row],[Cod_esc]],"Good"),"")</f>
        <v/>
      </c>
      <c r="Q152" s="2"/>
    </row>
    <row r="153" spans="1:17" x14ac:dyDescent="0.25">
      <c r="A153" t="s">
        <v>213</v>
      </c>
      <c r="B153" t="s">
        <v>215</v>
      </c>
      <c r="C153" t="s">
        <v>215</v>
      </c>
      <c r="D153">
        <v>21702</v>
      </c>
      <c r="E153" t="s">
        <v>217</v>
      </c>
      <c r="F153">
        <v>1</v>
      </c>
      <c r="G153">
        <v>5</v>
      </c>
      <c r="H153">
        <v>15</v>
      </c>
      <c r="I153" t="s">
        <v>4</v>
      </c>
      <c r="J153">
        <v>2</v>
      </c>
      <c r="K153">
        <v>18</v>
      </c>
      <c r="L153" t="s">
        <v>8</v>
      </c>
      <c r="M153" t="str">
        <f>IF(AND(Tabela1[[#This Row],[Ociosidade Manha]]&gt;2,Tabela1[[#This Row],[Ociosidade Tarde]]&gt;2),"ok","lascô")</f>
        <v>lascô</v>
      </c>
      <c r="O153" t="s">
        <v>507</v>
      </c>
      <c r="P153" s="2" t="str">
        <f>IFERROR(IF(VLOOKUP(Tabela1[[#This Row],[Cod_esc]],'EE''s aptas'!A:B,1,0)=Tabela1[[#This Row],[Cod_esc]],"Good"),"")</f>
        <v/>
      </c>
      <c r="Q153" s="2"/>
    </row>
    <row r="154" spans="1:17" x14ac:dyDescent="0.25">
      <c r="A154" t="s">
        <v>213</v>
      </c>
      <c r="B154" t="s">
        <v>215</v>
      </c>
      <c r="C154" t="s">
        <v>215</v>
      </c>
      <c r="D154">
        <v>21611</v>
      </c>
      <c r="E154" t="s">
        <v>218</v>
      </c>
      <c r="F154">
        <v>9</v>
      </c>
      <c r="G154">
        <v>9</v>
      </c>
      <c r="H154">
        <v>1</v>
      </c>
      <c r="I154" t="s">
        <v>4</v>
      </c>
      <c r="J154">
        <v>1</v>
      </c>
      <c r="K154">
        <v>13</v>
      </c>
      <c r="L154" t="s">
        <v>8</v>
      </c>
      <c r="M154" t="str">
        <f>IF(AND(Tabela1[[#This Row],[Ociosidade Manha]]&gt;2,Tabela1[[#This Row],[Ociosidade Tarde]]&gt;2),"ok","lascô")</f>
        <v>ok</v>
      </c>
      <c r="N154" t="s">
        <v>371</v>
      </c>
      <c r="O154" t="s">
        <v>379</v>
      </c>
      <c r="P154" s="2" t="str">
        <f>IFERROR(IF(VLOOKUP(Tabela1[[#This Row],[Cod_esc]],'EE''s aptas'!A:B,1,0)=Tabela1[[#This Row],[Cod_esc]],"Good"),"")</f>
        <v/>
      </c>
      <c r="Q154" s="2"/>
    </row>
    <row r="155" spans="1:17" x14ac:dyDescent="0.25">
      <c r="A155" t="s">
        <v>213</v>
      </c>
      <c r="B155" t="s">
        <v>215</v>
      </c>
      <c r="C155" t="s">
        <v>215</v>
      </c>
      <c r="D155">
        <v>21726</v>
      </c>
      <c r="E155" t="s">
        <v>219</v>
      </c>
      <c r="F155">
        <v>0</v>
      </c>
      <c r="G155">
        <v>0</v>
      </c>
      <c r="H155">
        <v>7</v>
      </c>
      <c r="I155" t="s">
        <v>4</v>
      </c>
      <c r="J155">
        <v>1</v>
      </c>
      <c r="K155">
        <v>18</v>
      </c>
      <c r="L155" t="s">
        <v>8</v>
      </c>
      <c r="M155" t="str">
        <f>IF(AND(Tabela1[[#This Row],[Ociosidade Manha]]&gt;2,Tabela1[[#This Row],[Ociosidade Tarde]]&gt;2),"ok","lascô")</f>
        <v>lascô</v>
      </c>
      <c r="O155" t="s">
        <v>379</v>
      </c>
      <c r="P155" s="2" t="str">
        <f>IFERROR(IF(VLOOKUP(Tabela1[[#This Row],[Cod_esc]],'EE''s aptas'!A:B,1,0)=Tabela1[[#This Row],[Cod_esc]],"Good"),"")</f>
        <v/>
      </c>
      <c r="Q155" s="2"/>
    </row>
    <row r="156" spans="1:17" x14ac:dyDescent="0.25">
      <c r="A156" t="s">
        <v>213</v>
      </c>
      <c r="B156" t="s">
        <v>215</v>
      </c>
      <c r="C156" t="s">
        <v>215</v>
      </c>
      <c r="D156">
        <v>21738</v>
      </c>
      <c r="E156" t="s">
        <v>220</v>
      </c>
      <c r="F156">
        <v>0</v>
      </c>
      <c r="G156">
        <v>0</v>
      </c>
      <c r="H156">
        <v>2</v>
      </c>
      <c r="I156" t="s">
        <v>4</v>
      </c>
      <c r="J156">
        <v>1</v>
      </c>
      <c r="K156">
        <v>8</v>
      </c>
      <c r="L156" t="s">
        <v>8</v>
      </c>
      <c r="M156" t="str">
        <f>IF(AND(Tabela1[[#This Row],[Ociosidade Manha]]&gt;2,Tabela1[[#This Row],[Ociosidade Tarde]]&gt;2),"ok","lascô")</f>
        <v>lascô</v>
      </c>
      <c r="O156" t="s">
        <v>379</v>
      </c>
      <c r="P156" s="2" t="str">
        <f>IFERROR(IF(VLOOKUP(Tabela1[[#This Row],[Cod_esc]],'EE''s aptas'!A:B,1,0)=Tabela1[[#This Row],[Cod_esc]],"Good"),"")</f>
        <v/>
      </c>
      <c r="Q156" s="2"/>
    </row>
    <row r="157" spans="1:17" x14ac:dyDescent="0.25">
      <c r="A157" t="s">
        <v>221</v>
      </c>
      <c r="B157" t="s">
        <v>221</v>
      </c>
      <c r="C157" t="s">
        <v>221</v>
      </c>
      <c r="D157">
        <v>33561</v>
      </c>
      <c r="E157" t="s">
        <v>222</v>
      </c>
      <c r="F157">
        <v>1</v>
      </c>
      <c r="G157">
        <v>0</v>
      </c>
      <c r="H157">
        <v>0</v>
      </c>
      <c r="I157" t="s">
        <v>4</v>
      </c>
      <c r="J157">
        <v>1</v>
      </c>
      <c r="K157">
        <v>9</v>
      </c>
      <c r="L157" t="s">
        <v>8</v>
      </c>
      <c r="M157" t="str">
        <f>IF(AND(Tabela1[[#This Row],[Ociosidade Manha]]&gt;2,Tabela1[[#This Row],[Ociosidade Tarde]]&gt;2),"ok","lascô")</f>
        <v>lascô</v>
      </c>
      <c r="O157" t="s">
        <v>379</v>
      </c>
      <c r="P157" s="2" t="str">
        <f>IFERROR(IF(VLOOKUP(Tabela1[[#This Row],[Cod_esc]],'EE''s aptas'!A:B,1,0)=Tabela1[[#This Row],[Cod_esc]],"Good"),"")</f>
        <v/>
      </c>
      <c r="Q157" s="2"/>
    </row>
    <row r="158" spans="1:17" x14ac:dyDescent="0.25">
      <c r="A158" t="s">
        <v>221</v>
      </c>
      <c r="B158" t="s">
        <v>221</v>
      </c>
      <c r="C158" t="s">
        <v>221</v>
      </c>
      <c r="D158">
        <v>33856</v>
      </c>
      <c r="E158" t="s">
        <v>223</v>
      </c>
      <c r="F158">
        <v>2</v>
      </c>
      <c r="G158">
        <v>7</v>
      </c>
      <c r="H158">
        <v>12</v>
      </c>
      <c r="I158" t="s">
        <v>4</v>
      </c>
      <c r="J158">
        <v>1</v>
      </c>
      <c r="K158">
        <v>14</v>
      </c>
      <c r="L158" t="s">
        <v>8</v>
      </c>
      <c r="M158" t="str">
        <f>IF(AND(Tabela1[[#This Row],[Ociosidade Manha]]&gt;2,Tabela1[[#This Row],[Ociosidade Tarde]]&gt;2),"ok","lascô")</f>
        <v>lascô</v>
      </c>
      <c r="O158" t="s">
        <v>379</v>
      </c>
      <c r="P158" s="2" t="str">
        <f>IFERROR(IF(VLOOKUP(Tabela1[[#This Row],[Cod_esc]],'EE''s aptas'!A:B,1,0)=Tabela1[[#This Row],[Cod_esc]],"Good"),"")</f>
        <v/>
      </c>
      <c r="Q158" s="2"/>
    </row>
    <row r="159" spans="1:17" x14ac:dyDescent="0.25">
      <c r="A159" t="s">
        <v>221</v>
      </c>
      <c r="B159" t="s">
        <v>221</v>
      </c>
      <c r="C159" t="s">
        <v>221</v>
      </c>
      <c r="D159">
        <v>33753</v>
      </c>
      <c r="E159" t="s">
        <v>224</v>
      </c>
      <c r="F159">
        <v>9</v>
      </c>
      <c r="G159">
        <v>5</v>
      </c>
      <c r="H159">
        <v>10</v>
      </c>
      <c r="I159" t="s">
        <v>8</v>
      </c>
      <c r="J159">
        <v>4</v>
      </c>
      <c r="K159">
        <v>15</v>
      </c>
      <c r="L159" t="s">
        <v>8</v>
      </c>
      <c r="M159" t="str">
        <f>IF(AND(Tabela1[[#This Row],[Ociosidade Manha]]&gt;2,Tabela1[[#This Row],[Ociosidade Tarde]]&gt;2),"ok","lascô")</f>
        <v>ok</v>
      </c>
      <c r="O159" t="s">
        <v>507</v>
      </c>
      <c r="P159" s="2" t="str">
        <f>IFERROR(IF(VLOOKUP(Tabela1[[#This Row],[Cod_esc]],'EE''s aptas'!A:B,1,0)=Tabela1[[#This Row],[Cod_esc]],"Good"),"")</f>
        <v/>
      </c>
      <c r="Q159" s="2"/>
    </row>
    <row r="160" spans="1:17" x14ac:dyDescent="0.25">
      <c r="A160" t="s">
        <v>221</v>
      </c>
      <c r="B160" t="s">
        <v>221</v>
      </c>
      <c r="C160" t="s">
        <v>221</v>
      </c>
      <c r="D160">
        <v>43655</v>
      </c>
      <c r="E160" t="s">
        <v>225</v>
      </c>
      <c r="F160">
        <v>1</v>
      </c>
      <c r="G160">
        <v>3</v>
      </c>
      <c r="H160">
        <v>0</v>
      </c>
      <c r="I160" t="s">
        <v>4</v>
      </c>
      <c r="J160">
        <v>1</v>
      </c>
      <c r="K160">
        <v>17</v>
      </c>
      <c r="L160" t="s">
        <v>8</v>
      </c>
      <c r="M160" t="str">
        <f>IF(AND(Tabela1[[#This Row],[Ociosidade Manha]]&gt;2,Tabela1[[#This Row],[Ociosidade Tarde]]&gt;2),"ok","lascô")</f>
        <v>lascô</v>
      </c>
      <c r="O160" t="s">
        <v>379</v>
      </c>
      <c r="P160" s="2" t="str">
        <f>IFERROR(IF(VLOOKUP(Tabela1[[#This Row],[Cod_esc]],'EE''s aptas'!A:B,1,0)=Tabela1[[#This Row],[Cod_esc]],"Good"),"")</f>
        <v/>
      </c>
      <c r="Q160" s="2"/>
    </row>
    <row r="161" spans="1:17" x14ac:dyDescent="0.25">
      <c r="A161" t="s">
        <v>226</v>
      </c>
      <c r="B161" t="s">
        <v>227</v>
      </c>
      <c r="C161" t="s">
        <v>227</v>
      </c>
      <c r="D161">
        <v>48948</v>
      </c>
      <c r="E161" t="s">
        <v>228</v>
      </c>
      <c r="F161">
        <v>1</v>
      </c>
      <c r="G161">
        <v>0</v>
      </c>
      <c r="H161">
        <v>0</v>
      </c>
      <c r="I161" t="s">
        <v>4</v>
      </c>
      <c r="J161">
        <v>1</v>
      </c>
      <c r="K161">
        <v>14</v>
      </c>
      <c r="L161" t="s">
        <v>8</v>
      </c>
      <c r="M161" t="str">
        <f>IF(AND(Tabela1[[#This Row],[Ociosidade Manha]]&gt;2,Tabela1[[#This Row],[Ociosidade Tarde]]&gt;2),"ok","lascô")</f>
        <v>lascô</v>
      </c>
      <c r="O161" t="s">
        <v>379</v>
      </c>
      <c r="P161" s="2" t="str">
        <f>IFERROR(IF(VLOOKUP(Tabela1[[#This Row],[Cod_esc]],'EE''s aptas'!A:B,1,0)=Tabela1[[#This Row],[Cod_esc]],"Good"),"")</f>
        <v/>
      </c>
      <c r="Q161" s="2"/>
    </row>
    <row r="162" spans="1:17" x14ac:dyDescent="0.25">
      <c r="A162" t="s">
        <v>226</v>
      </c>
      <c r="B162" t="s">
        <v>227</v>
      </c>
      <c r="C162" t="s">
        <v>227</v>
      </c>
      <c r="D162">
        <v>7961</v>
      </c>
      <c r="E162" t="s">
        <v>229</v>
      </c>
      <c r="F162">
        <v>8</v>
      </c>
      <c r="G162">
        <v>12</v>
      </c>
      <c r="H162">
        <v>10</v>
      </c>
      <c r="I162" t="s">
        <v>4</v>
      </c>
      <c r="J162">
        <v>1</v>
      </c>
      <c r="K162">
        <v>14</v>
      </c>
      <c r="L162" t="s">
        <v>8</v>
      </c>
      <c r="M162" t="str">
        <f>IF(AND(Tabela1[[#This Row],[Ociosidade Manha]]&gt;2,Tabela1[[#This Row],[Ociosidade Tarde]]&gt;2),"ok","lascô")</f>
        <v>ok</v>
      </c>
      <c r="N162" t="s">
        <v>371</v>
      </c>
      <c r="O162" t="s">
        <v>379</v>
      </c>
      <c r="P162" s="2" t="str">
        <f>IFERROR(IF(VLOOKUP(Tabela1[[#This Row],[Cod_esc]],'EE''s aptas'!A:B,1,0)=Tabela1[[#This Row],[Cod_esc]],"Good"),"")</f>
        <v/>
      </c>
      <c r="Q162" s="2"/>
    </row>
    <row r="163" spans="1:17" x14ac:dyDescent="0.25">
      <c r="A163" t="s">
        <v>226</v>
      </c>
      <c r="B163" t="s">
        <v>227</v>
      </c>
      <c r="C163" t="s">
        <v>227</v>
      </c>
      <c r="D163">
        <v>7948</v>
      </c>
      <c r="E163" t="s">
        <v>230</v>
      </c>
      <c r="F163">
        <v>4</v>
      </c>
      <c r="G163">
        <v>9</v>
      </c>
      <c r="H163">
        <v>0</v>
      </c>
      <c r="I163" t="s">
        <v>4</v>
      </c>
      <c r="J163">
        <v>1</v>
      </c>
      <c r="K163">
        <v>25</v>
      </c>
      <c r="L163" t="s">
        <v>8</v>
      </c>
      <c r="M163" t="str">
        <f>IF(AND(Tabela1[[#This Row],[Ociosidade Manha]]&gt;2,Tabela1[[#This Row],[Ociosidade Tarde]]&gt;2),"ok","lascô")</f>
        <v>ok</v>
      </c>
      <c r="N163" t="s">
        <v>371</v>
      </c>
      <c r="O163" t="s">
        <v>379</v>
      </c>
      <c r="P163" s="2" t="str">
        <f>IFERROR(IF(VLOOKUP(Tabela1[[#This Row],[Cod_esc]],'EE''s aptas'!A:B,1,0)=Tabela1[[#This Row],[Cod_esc]],"Good"),"")</f>
        <v/>
      </c>
      <c r="Q163" s="2"/>
    </row>
    <row r="164" spans="1:17" x14ac:dyDescent="0.25">
      <c r="A164" t="s">
        <v>226</v>
      </c>
      <c r="B164" t="s">
        <v>227</v>
      </c>
      <c r="C164" t="s">
        <v>227</v>
      </c>
      <c r="D164">
        <v>7882</v>
      </c>
      <c r="E164" t="s">
        <v>231</v>
      </c>
      <c r="F164">
        <v>2</v>
      </c>
      <c r="G164">
        <v>1</v>
      </c>
      <c r="H164">
        <v>0</v>
      </c>
      <c r="I164" t="s">
        <v>4</v>
      </c>
      <c r="J164">
        <v>1</v>
      </c>
      <c r="K164">
        <v>9</v>
      </c>
      <c r="L164" t="s">
        <v>8</v>
      </c>
      <c r="M164" t="str">
        <f>IF(AND(Tabela1[[#This Row],[Ociosidade Manha]]&gt;2,Tabela1[[#This Row],[Ociosidade Tarde]]&gt;2),"ok","lascô")</f>
        <v>lascô</v>
      </c>
      <c r="O164" t="s">
        <v>379</v>
      </c>
      <c r="P164" s="2" t="str">
        <f>IFERROR(IF(VLOOKUP(Tabela1[[#This Row],[Cod_esc]],'EE''s aptas'!A:B,1,0)=Tabela1[[#This Row],[Cod_esc]],"Good"),"")</f>
        <v/>
      </c>
      <c r="Q164" s="2"/>
    </row>
    <row r="165" spans="1:17" x14ac:dyDescent="0.25">
      <c r="A165" t="s">
        <v>226</v>
      </c>
      <c r="B165" t="s">
        <v>227</v>
      </c>
      <c r="C165" t="s">
        <v>227</v>
      </c>
      <c r="D165">
        <v>7638</v>
      </c>
      <c r="E165" t="s">
        <v>232</v>
      </c>
      <c r="F165">
        <v>0</v>
      </c>
      <c r="G165">
        <v>0</v>
      </c>
      <c r="H165">
        <v>0</v>
      </c>
      <c r="I165" t="s">
        <v>4</v>
      </c>
      <c r="J165">
        <v>1</v>
      </c>
      <c r="K165">
        <v>14</v>
      </c>
      <c r="L165" t="s">
        <v>8</v>
      </c>
      <c r="M165" t="str">
        <f>IF(AND(Tabela1[[#This Row],[Ociosidade Manha]]&gt;2,Tabela1[[#This Row],[Ociosidade Tarde]]&gt;2),"ok","lascô")</f>
        <v>lascô</v>
      </c>
      <c r="O165" t="s">
        <v>379</v>
      </c>
      <c r="P165" s="2" t="str">
        <f>IFERROR(IF(VLOOKUP(Tabela1[[#This Row],[Cod_esc]],'EE''s aptas'!A:B,1,0)=Tabela1[[#This Row],[Cod_esc]],"Good"),"")</f>
        <v/>
      </c>
      <c r="Q165" s="2"/>
    </row>
    <row r="166" spans="1:17" x14ac:dyDescent="0.25">
      <c r="A166" t="s">
        <v>233</v>
      </c>
      <c r="B166" t="s">
        <v>233</v>
      </c>
      <c r="C166" t="s">
        <v>233</v>
      </c>
      <c r="D166">
        <v>6920</v>
      </c>
      <c r="E166" t="s">
        <v>234</v>
      </c>
      <c r="F166">
        <v>8</v>
      </c>
      <c r="G166">
        <v>22</v>
      </c>
      <c r="H166">
        <v>0</v>
      </c>
      <c r="I166" t="s">
        <v>4</v>
      </c>
      <c r="J166">
        <v>1</v>
      </c>
      <c r="K166">
        <v>30</v>
      </c>
      <c r="L166" t="s">
        <v>8</v>
      </c>
      <c r="M166" t="str">
        <f>IF(AND(Tabela1[[#This Row],[Ociosidade Manha]]&gt;2,Tabela1[[#This Row],[Ociosidade Tarde]]&gt;2),"ok","lascô")</f>
        <v>ok</v>
      </c>
      <c r="N166" t="s">
        <v>371</v>
      </c>
      <c r="O166" t="s">
        <v>507</v>
      </c>
      <c r="P166" s="2" t="str">
        <f>IFERROR(IF(VLOOKUP(Tabela1[[#This Row],[Cod_esc]],'EE''s aptas'!A:B,1,0)=Tabela1[[#This Row],[Cod_esc]],"Good"),"")</f>
        <v>Good</v>
      </c>
      <c r="Q166" s="2"/>
    </row>
    <row r="167" spans="1:17" x14ac:dyDescent="0.25">
      <c r="A167" t="s">
        <v>235</v>
      </c>
      <c r="B167" t="s">
        <v>236</v>
      </c>
      <c r="C167" t="s">
        <v>236</v>
      </c>
      <c r="D167">
        <v>20291</v>
      </c>
      <c r="E167" t="s">
        <v>237</v>
      </c>
      <c r="F167">
        <v>0</v>
      </c>
      <c r="G167">
        <v>0</v>
      </c>
      <c r="H167">
        <v>0</v>
      </c>
      <c r="I167" t="s">
        <v>4</v>
      </c>
      <c r="J167">
        <v>1</v>
      </c>
      <c r="K167">
        <v>28</v>
      </c>
      <c r="L167" t="s">
        <v>8</v>
      </c>
      <c r="M167" t="str">
        <f>IF(AND(Tabela1[[#This Row],[Ociosidade Manha]]&gt;2,Tabela1[[#This Row],[Ociosidade Tarde]]&gt;2),"ok","lascô")</f>
        <v>lascô</v>
      </c>
      <c r="O167" t="s">
        <v>379</v>
      </c>
      <c r="P167" s="2" t="str">
        <f>IFERROR(IF(VLOOKUP(Tabela1[[#This Row],[Cod_esc]],'EE''s aptas'!A:B,1,0)=Tabela1[[#This Row],[Cod_esc]],"Good"),"")</f>
        <v/>
      </c>
      <c r="Q167" s="2"/>
    </row>
    <row r="168" spans="1:17" x14ac:dyDescent="0.25">
      <c r="A168" t="s">
        <v>235</v>
      </c>
      <c r="B168" t="s">
        <v>236</v>
      </c>
      <c r="C168" t="s">
        <v>236</v>
      </c>
      <c r="D168">
        <v>920757</v>
      </c>
      <c r="E168" t="s">
        <v>238</v>
      </c>
      <c r="F168">
        <v>2</v>
      </c>
      <c r="G168">
        <v>0</v>
      </c>
      <c r="H168">
        <v>3</v>
      </c>
      <c r="I168" t="s">
        <v>4</v>
      </c>
      <c r="J168">
        <v>1</v>
      </c>
      <c r="K168">
        <v>17</v>
      </c>
      <c r="L168" t="s">
        <v>8</v>
      </c>
      <c r="M168" t="str">
        <f>IF(AND(Tabela1[[#This Row],[Ociosidade Manha]]&gt;2,Tabela1[[#This Row],[Ociosidade Tarde]]&gt;2),"ok","lascô")</f>
        <v>lascô</v>
      </c>
      <c r="O168" t="s">
        <v>379</v>
      </c>
      <c r="P168" s="2" t="str">
        <f>IFERROR(IF(VLOOKUP(Tabela1[[#This Row],[Cod_esc]],'EE''s aptas'!A:B,1,0)=Tabela1[[#This Row],[Cod_esc]],"Good"),"")</f>
        <v/>
      </c>
      <c r="Q168" s="2"/>
    </row>
    <row r="169" spans="1:17" x14ac:dyDescent="0.25">
      <c r="A169" t="s">
        <v>235</v>
      </c>
      <c r="B169" t="s">
        <v>236</v>
      </c>
      <c r="C169" t="s">
        <v>236</v>
      </c>
      <c r="D169">
        <v>39202</v>
      </c>
      <c r="E169" t="s">
        <v>239</v>
      </c>
      <c r="F169">
        <v>2</v>
      </c>
      <c r="G169">
        <v>3</v>
      </c>
      <c r="H169">
        <v>0</v>
      </c>
      <c r="I169" t="s">
        <v>4</v>
      </c>
      <c r="J169">
        <v>1</v>
      </c>
      <c r="K169">
        <v>16</v>
      </c>
      <c r="L169" t="s">
        <v>8</v>
      </c>
      <c r="M169" t="str">
        <f>IF(AND(Tabela1[[#This Row],[Ociosidade Manha]]&gt;2,Tabela1[[#This Row],[Ociosidade Tarde]]&gt;2),"ok","lascô")</f>
        <v>lascô</v>
      </c>
      <c r="O169" t="s">
        <v>379</v>
      </c>
      <c r="P169" s="2" t="str">
        <f>IFERROR(IF(VLOOKUP(Tabela1[[#This Row],[Cod_esc]],'EE''s aptas'!A:B,1,0)=Tabela1[[#This Row],[Cod_esc]],"Good"),"")</f>
        <v/>
      </c>
      <c r="Q169" s="2"/>
    </row>
    <row r="170" spans="1:17" x14ac:dyDescent="0.25">
      <c r="A170" t="s">
        <v>240</v>
      </c>
      <c r="B170" t="s">
        <v>241</v>
      </c>
      <c r="C170" t="s">
        <v>64</v>
      </c>
      <c r="D170">
        <v>924738</v>
      </c>
      <c r="E170" t="s">
        <v>242</v>
      </c>
      <c r="F170">
        <v>6</v>
      </c>
      <c r="G170">
        <v>2</v>
      </c>
      <c r="H170">
        <v>9</v>
      </c>
      <c r="I170" t="s">
        <v>4</v>
      </c>
      <c r="J170">
        <v>1</v>
      </c>
      <c r="K170">
        <v>27</v>
      </c>
      <c r="L170" t="s">
        <v>8</v>
      </c>
      <c r="M170" t="str">
        <f>IF(AND(Tabela1[[#This Row],[Ociosidade Manha]]&gt;2,Tabela1[[#This Row],[Ociosidade Tarde]]&gt;2),"ok","lascô")</f>
        <v>lascô</v>
      </c>
      <c r="O170" t="s">
        <v>379</v>
      </c>
      <c r="P170" s="2" t="str">
        <f>IFERROR(IF(VLOOKUP(Tabela1[[#This Row],[Cod_esc]],'EE''s aptas'!A:B,1,0)=Tabela1[[#This Row],[Cod_esc]],"Good"),"")</f>
        <v/>
      </c>
      <c r="Q170" s="2"/>
    </row>
    <row r="171" spans="1:17" x14ac:dyDescent="0.25">
      <c r="A171" t="s">
        <v>240</v>
      </c>
      <c r="B171" t="s">
        <v>243</v>
      </c>
      <c r="C171" t="s">
        <v>64</v>
      </c>
      <c r="D171">
        <v>37709</v>
      </c>
      <c r="E171" t="s">
        <v>244</v>
      </c>
      <c r="F171">
        <v>9</v>
      </c>
      <c r="G171">
        <v>6</v>
      </c>
      <c r="H171">
        <v>7</v>
      </c>
      <c r="I171" t="s">
        <v>4</v>
      </c>
      <c r="J171">
        <v>1</v>
      </c>
      <c r="K171">
        <v>14</v>
      </c>
      <c r="L171" t="s">
        <v>8</v>
      </c>
      <c r="M171" t="str">
        <f>IF(AND(Tabela1[[#This Row],[Ociosidade Manha]]&gt;2,Tabela1[[#This Row],[Ociosidade Tarde]]&gt;2),"ok","lascô")</f>
        <v>ok</v>
      </c>
      <c r="N171" t="s">
        <v>371</v>
      </c>
      <c r="O171" t="s">
        <v>379</v>
      </c>
      <c r="P171" s="2" t="str">
        <f>IFERROR(IF(VLOOKUP(Tabela1[[#This Row],[Cod_esc]],'EE''s aptas'!A:B,1,0)=Tabela1[[#This Row],[Cod_esc]],"Good"),"")</f>
        <v/>
      </c>
      <c r="Q171" s="2"/>
    </row>
    <row r="172" spans="1:17" x14ac:dyDescent="0.25">
      <c r="A172" t="s">
        <v>240</v>
      </c>
      <c r="B172" t="s">
        <v>245</v>
      </c>
      <c r="C172" t="s">
        <v>64</v>
      </c>
      <c r="D172">
        <v>255</v>
      </c>
      <c r="E172" t="s">
        <v>246</v>
      </c>
      <c r="F172">
        <v>3</v>
      </c>
      <c r="G172">
        <v>6</v>
      </c>
      <c r="H172">
        <v>4</v>
      </c>
      <c r="I172" t="s">
        <v>4</v>
      </c>
      <c r="J172">
        <v>1</v>
      </c>
      <c r="K172">
        <v>14</v>
      </c>
      <c r="L172" t="s">
        <v>8</v>
      </c>
      <c r="M172" t="str">
        <f>IF(AND(Tabela1[[#This Row],[Ociosidade Manha]]&gt;2,Tabela1[[#This Row],[Ociosidade Tarde]]&gt;2),"ok","lascô")</f>
        <v>ok</v>
      </c>
      <c r="N172" t="s">
        <v>371</v>
      </c>
      <c r="O172" t="s">
        <v>379</v>
      </c>
      <c r="P172" s="2" t="str">
        <f>IFERROR(IF(VLOOKUP(Tabela1[[#This Row],[Cod_esc]],'EE''s aptas'!A:B,1,0)=Tabela1[[#This Row],[Cod_esc]],"Good"),"")</f>
        <v/>
      </c>
      <c r="Q172" s="2"/>
    </row>
    <row r="173" spans="1:17" x14ac:dyDescent="0.25">
      <c r="A173" t="s">
        <v>240</v>
      </c>
      <c r="B173" t="s">
        <v>241</v>
      </c>
      <c r="C173" t="s">
        <v>64</v>
      </c>
      <c r="D173">
        <v>463061</v>
      </c>
      <c r="E173" t="s">
        <v>247</v>
      </c>
      <c r="F173">
        <v>0</v>
      </c>
      <c r="G173">
        <v>0</v>
      </c>
      <c r="H173">
        <v>5</v>
      </c>
      <c r="I173" t="s">
        <v>4</v>
      </c>
      <c r="J173">
        <v>1</v>
      </c>
      <c r="K173">
        <v>12</v>
      </c>
      <c r="L173" t="s">
        <v>8</v>
      </c>
      <c r="M173" t="str">
        <f>IF(AND(Tabela1[[#This Row],[Ociosidade Manha]]&gt;2,Tabela1[[#This Row],[Ociosidade Tarde]]&gt;2),"ok","lascô")</f>
        <v>lascô</v>
      </c>
      <c r="O173" t="s">
        <v>379</v>
      </c>
      <c r="P173" s="2" t="str">
        <f>IFERROR(IF(VLOOKUP(Tabela1[[#This Row],[Cod_esc]],'EE''s aptas'!A:B,1,0)=Tabela1[[#This Row],[Cod_esc]],"Good"),"")</f>
        <v/>
      </c>
      <c r="Q173" s="2"/>
    </row>
    <row r="174" spans="1:17" x14ac:dyDescent="0.25">
      <c r="A174" t="s">
        <v>240</v>
      </c>
      <c r="B174" t="s">
        <v>248</v>
      </c>
      <c r="C174" t="s">
        <v>64</v>
      </c>
      <c r="D174">
        <v>97</v>
      </c>
      <c r="E174" t="s">
        <v>249</v>
      </c>
      <c r="F174">
        <v>3</v>
      </c>
      <c r="G174">
        <v>9</v>
      </c>
      <c r="H174">
        <v>3</v>
      </c>
      <c r="I174" t="s">
        <v>4</v>
      </c>
      <c r="J174">
        <v>1</v>
      </c>
      <c r="K174">
        <v>11</v>
      </c>
      <c r="L174" t="s">
        <v>8</v>
      </c>
      <c r="M174" t="str">
        <f>IF(AND(Tabela1[[#This Row],[Ociosidade Manha]]&gt;2,Tabela1[[#This Row],[Ociosidade Tarde]]&gt;2),"ok","lascô")</f>
        <v>ok</v>
      </c>
      <c r="N174" t="s">
        <v>371</v>
      </c>
      <c r="O174" t="s">
        <v>379</v>
      </c>
      <c r="P174" s="2" t="str">
        <f>IFERROR(IF(VLOOKUP(Tabela1[[#This Row],[Cod_esc]],'EE''s aptas'!A:B,1,0)=Tabela1[[#This Row],[Cod_esc]],"Good"),"")</f>
        <v/>
      </c>
      <c r="Q174" s="2"/>
    </row>
    <row r="175" spans="1:17" x14ac:dyDescent="0.25">
      <c r="A175" t="s">
        <v>250</v>
      </c>
      <c r="B175" t="s">
        <v>251</v>
      </c>
      <c r="C175" t="s">
        <v>64</v>
      </c>
      <c r="D175">
        <v>905</v>
      </c>
      <c r="E175" t="s">
        <v>252</v>
      </c>
      <c r="F175">
        <v>7</v>
      </c>
      <c r="G175">
        <v>3</v>
      </c>
      <c r="H175">
        <v>0</v>
      </c>
      <c r="I175" t="s">
        <v>4</v>
      </c>
      <c r="J175">
        <v>2</v>
      </c>
      <c r="K175">
        <v>16</v>
      </c>
      <c r="L175" t="s">
        <v>8</v>
      </c>
      <c r="M175" t="str">
        <f>IF(AND(Tabela1[[#This Row],[Ociosidade Manha]]&gt;2,Tabela1[[#This Row],[Ociosidade Tarde]]&gt;2),"ok","lascô")</f>
        <v>ok</v>
      </c>
      <c r="N175" t="s">
        <v>371</v>
      </c>
      <c r="O175" t="s">
        <v>379</v>
      </c>
      <c r="P175" s="2" t="str">
        <f>IFERROR(IF(VLOOKUP(Tabela1[[#This Row],[Cod_esc]],'EE''s aptas'!A:B,1,0)=Tabela1[[#This Row],[Cod_esc]],"Good"),"")</f>
        <v/>
      </c>
      <c r="Q175" s="2"/>
    </row>
    <row r="176" spans="1:17" x14ac:dyDescent="0.25">
      <c r="A176" t="s">
        <v>250</v>
      </c>
      <c r="B176" t="s">
        <v>251</v>
      </c>
      <c r="C176" t="s">
        <v>64</v>
      </c>
      <c r="D176">
        <v>875</v>
      </c>
      <c r="E176" t="s">
        <v>253</v>
      </c>
      <c r="F176">
        <v>10</v>
      </c>
      <c r="G176">
        <v>9</v>
      </c>
      <c r="H176">
        <v>0</v>
      </c>
      <c r="I176" t="s">
        <v>4</v>
      </c>
      <c r="J176">
        <v>1</v>
      </c>
      <c r="K176">
        <v>13</v>
      </c>
      <c r="L176" t="s">
        <v>8</v>
      </c>
      <c r="M176" t="str">
        <f>IF(AND(Tabela1[[#This Row],[Ociosidade Manha]]&gt;2,Tabela1[[#This Row],[Ociosidade Tarde]]&gt;2),"ok","lascô")</f>
        <v>ok</v>
      </c>
      <c r="N176" t="s">
        <v>371</v>
      </c>
      <c r="O176" t="s">
        <v>379</v>
      </c>
      <c r="P176" s="2" t="str">
        <f>IFERROR(IF(VLOOKUP(Tabela1[[#This Row],[Cod_esc]],'EE''s aptas'!A:B,1,0)=Tabela1[[#This Row],[Cod_esc]],"Good"),"")</f>
        <v/>
      </c>
      <c r="Q176" s="2"/>
    </row>
    <row r="177" spans="1:17" x14ac:dyDescent="0.25">
      <c r="A177" t="s">
        <v>250</v>
      </c>
      <c r="B177" t="s">
        <v>251</v>
      </c>
      <c r="C177" t="s">
        <v>64</v>
      </c>
      <c r="D177">
        <v>735</v>
      </c>
      <c r="E177" t="s">
        <v>254</v>
      </c>
      <c r="F177">
        <v>0</v>
      </c>
      <c r="G177">
        <v>4</v>
      </c>
      <c r="H177">
        <v>0</v>
      </c>
      <c r="I177" t="s">
        <v>4</v>
      </c>
      <c r="J177">
        <v>1</v>
      </c>
      <c r="K177">
        <v>25</v>
      </c>
      <c r="L177" t="s">
        <v>8</v>
      </c>
      <c r="M177" t="str">
        <f>IF(AND(Tabela1[[#This Row],[Ociosidade Manha]]&gt;2,Tabela1[[#This Row],[Ociosidade Tarde]]&gt;2),"ok","lascô")</f>
        <v>lascô</v>
      </c>
      <c r="O177" t="s">
        <v>379</v>
      </c>
      <c r="P177" s="2" t="str">
        <f>IFERROR(IF(VLOOKUP(Tabela1[[#This Row],[Cod_esc]],'EE''s aptas'!A:B,1,0)=Tabela1[[#This Row],[Cod_esc]],"Good"),"")</f>
        <v/>
      </c>
      <c r="Q177" s="2"/>
    </row>
    <row r="178" spans="1:17" x14ac:dyDescent="0.25">
      <c r="A178" t="s">
        <v>255</v>
      </c>
      <c r="B178" t="s">
        <v>255</v>
      </c>
      <c r="C178" t="s">
        <v>255</v>
      </c>
      <c r="D178">
        <v>13390</v>
      </c>
      <c r="E178" t="s">
        <v>256</v>
      </c>
      <c r="F178">
        <v>1</v>
      </c>
      <c r="G178">
        <v>1</v>
      </c>
      <c r="H178">
        <v>1</v>
      </c>
      <c r="I178" t="s">
        <v>4</v>
      </c>
      <c r="J178">
        <v>1</v>
      </c>
      <c r="K178">
        <v>18</v>
      </c>
      <c r="L178" t="s">
        <v>8</v>
      </c>
      <c r="M178" t="str">
        <f>IF(AND(Tabela1[[#This Row],[Ociosidade Manha]]&gt;2,Tabela1[[#This Row],[Ociosidade Tarde]]&gt;2),"ok","lascô")</f>
        <v>lascô</v>
      </c>
      <c r="O178" t="s">
        <v>379</v>
      </c>
      <c r="P178" s="2" t="str">
        <f>IFERROR(IF(VLOOKUP(Tabela1[[#This Row],[Cod_esc]],'EE''s aptas'!A:B,1,0)=Tabela1[[#This Row],[Cod_esc]],"Good"),"")</f>
        <v/>
      </c>
      <c r="Q178" s="2"/>
    </row>
    <row r="179" spans="1:17" x14ac:dyDescent="0.25">
      <c r="A179" t="s">
        <v>255</v>
      </c>
      <c r="B179" t="s">
        <v>255</v>
      </c>
      <c r="C179" t="s">
        <v>255</v>
      </c>
      <c r="D179">
        <v>13195</v>
      </c>
      <c r="E179" t="s">
        <v>257</v>
      </c>
      <c r="F179">
        <v>1</v>
      </c>
      <c r="G179">
        <v>1</v>
      </c>
      <c r="H179">
        <v>9</v>
      </c>
      <c r="I179" t="s">
        <v>4</v>
      </c>
      <c r="J179">
        <v>1</v>
      </c>
      <c r="K179">
        <v>24</v>
      </c>
      <c r="L179" t="s">
        <v>8</v>
      </c>
      <c r="M179" t="str">
        <f>IF(AND(Tabela1[[#This Row],[Ociosidade Manha]]&gt;2,Tabela1[[#This Row],[Ociosidade Tarde]]&gt;2),"ok","lascô")</f>
        <v>lascô</v>
      </c>
      <c r="O179" t="s">
        <v>379</v>
      </c>
      <c r="P179" s="2" t="str">
        <f>IFERROR(IF(VLOOKUP(Tabela1[[#This Row],[Cod_esc]],'EE''s aptas'!A:B,1,0)=Tabela1[[#This Row],[Cod_esc]],"Good"),"")</f>
        <v/>
      </c>
      <c r="Q179" s="2"/>
    </row>
    <row r="180" spans="1:17" x14ac:dyDescent="0.25">
      <c r="A180" t="s">
        <v>255</v>
      </c>
      <c r="B180" t="s">
        <v>255</v>
      </c>
      <c r="C180" t="s">
        <v>255</v>
      </c>
      <c r="D180">
        <v>908046</v>
      </c>
      <c r="E180" t="s">
        <v>258</v>
      </c>
      <c r="F180">
        <v>4</v>
      </c>
      <c r="G180">
        <v>0</v>
      </c>
      <c r="H180">
        <v>0</v>
      </c>
      <c r="I180" t="s">
        <v>4</v>
      </c>
      <c r="J180">
        <v>1</v>
      </c>
      <c r="K180">
        <v>9</v>
      </c>
      <c r="L180" t="s">
        <v>8</v>
      </c>
      <c r="M180" t="str">
        <f>IF(AND(Tabela1[[#This Row],[Ociosidade Manha]]&gt;2,Tabela1[[#This Row],[Ociosidade Tarde]]&gt;2),"ok","lascô")</f>
        <v>lascô</v>
      </c>
      <c r="O180" t="s">
        <v>379</v>
      </c>
      <c r="P180" s="2" t="str">
        <f>IFERROR(IF(VLOOKUP(Tabela1[[#This Row],[Cod_esc]],'EE''s aptas'!A:B,1,0)=Tabela1[[#This Row],[Cod_esc]],"Good"),"")</f>
        <v/>
      </c>
      <c r="Q180" s="2"/>
    </row>
    <row r="181" spans="1:17" x14ac:dyDescent="0.25">
      <c r="A181" t="s">
        <v>259</v>
      </c>
      <c r="B181" t="s">
        <v>259</v>
      </c>
      <c r="C181" t="s">
        <v>259</v>
      </c>
      <c r="D181">
        <v>20977</v>
      </c>
      <c r="E181" t="s">
        <v>260</v>
      </c>
      <c r="F181">
        <v>0</v>
      </c>
      <c r="G181">
        <v>4</v>
      </c>
      <c r="H181">
        <v>3</v>
      </c>
      <c r="I181" t="s">
        <v>4</v>
      </c>
      <c r="J181">
        <v>1</v>
      </c>
      <c r="K181">
        <v>17</v>
      </c>
      <c r="L181" t="s">
        <v>8</v>
      </c>
      <c r="M181" t="str">
        <f>IF(AND(Tabela1[[#This Row],[Ociosidade Manha]]&gt;2,Tabela1[[#This Row],[Ociosidade Tarde]]&gt;2),"ok","lascô")</f>
        <v>lascô</v>
      </c>
      <c r="O181" t="s">
        <v>379</v>
      </c>
      <c r="P181" s="2" t="str">
        <f>IFERROR(IF(VLOOKUP(Tabela1[[#This Row],[Cod_esc]],'EE''s aptas'!A:B,1,0)=Tabela1[[#This Row],[Cod_esc]],"Good"),"")</f>
        <v/>
      </c>
      <c r="Q181" s="2"/>
    </row>
    <row r="182" spans="1:17" x14ac:dyDescent="0.25">
      <c r="A182" t="s">
        <v>259</v>
      </c>
      <c r="B182" t="s">
        <v>259</v>
      </c>
      <c r="C182" t="s">
        <v>259</v>
      </c>
      <c r="D182">
        <v>20825</v>
      </c>
      <c r="E182" t="s">
        <v>261</v>
      </c>
      <c r="F182">
        <v>1</v>
      </c>
      <c r="G182">
        <v>1</v>
      </c>
      <c r="H182">
        <v>0</v>
      </c>
      <c r="I182" t="s">
        <v>8</v>
      </c>
      <c r="J182">
        <v>1</v>
      </c>
      <c r="K182">
        <v>24</v>
      </c>
      <c r="L182" t="s">
        <v>8</v>
      </c>
      <c r="M182" t="str">
        <f>IF(AND(Tabela1[[#This Row],[Ociosidade Manha]]&gt;2,Tabela1[[#This Row],[Ociosidade Tarde]]&gt;2),"ok","lascô")</f>
        <v>lascô</v>
      </c>
      <c r="O182" t="s">
        <v>379</v>
      </c>
      <c r="P182" s="2" t="str">
        <f>IFERROR(IF(VLOOKUP(Tabela1[[#This Row],[Cod_esc]],'EE''s aptas'!A:B,1,0)=Tabela1[[#This Row],[Cod_esc]],"Good"),"")</f>
        <v/>
      </c>
      <c r="Q182" s="2"/>
    </row>
    <row r="183" spans="1:17" x14ac:dyDescent="0.25">
      <c r="A183" t="s">
        <v>259</v>
      </c>
      <c r="B183" t="s">
        <v>259</v>
      </c>
      <c r="C183" t="s">
        <v>259</v>
      </c>
      <c r="D183">
        <v>20965</v>
      </c>
      <c r="E183" t="s">
        <v>262</v>
      </c>
      <c r="F183">
        <v>4</v>
      </c>
      <c r="G183">
        <v>3</v>
      </c>
      <c r="H183">
        <v>4</v>
      </c>
      <c r="I183" t="s">
        <v>4</v>
      </c>
      <c r="J183">
        <v>1</v>
      </c>
      <c r="K183">
        <v>16</v>
      </c>
      <c r="L183" t="s">
        <v>8</v>
      </c>
      <c r="M183" t="str">
        <f>IF(AND(Tabela1[[#This Row],[Ociosidade Manha]]&gt;2,Tabela1[[#This Row],[Ociosidade Tarde]]&gt;2),"ok","lascô")</f>
        <v>ok</v>
      </c>
      <c r="N183" t="s">
        <v>371</v>
      </c>
      <c r="O183" t="s">
        <v>379</v>
      </c>
      <c r="P183" s="2" t="str">
        <f>IFERROR(IF(VLOOKUP(Tabela1[[#This Row],[Cod_esc]],'EE''s aptas'!A:B,1,0)=Tabela1[[#This Row],[Cod_esc]],"Good"),"")</f>
        <v/>
      </c>
      <c r="Q183" s="2"/>
    </row>
    <row r="184" spans="1:17" x14ac:dyDescent="0.25">
      <c r="A184" t="s">
        <v>263</v>
      </c>
      <c r="B184" t="s">
        <v>264</v>
      </c>
      <c r="C184" t="s">
        <v>264</v>
      </c>
      <c r="D184">
        <v>19914</v>
      </c>
      <c r="E184" t="s">
        <v>265</v>
      </c>
      <c r="F184">
        <v>4</v>
      </c>
      <c r="G184">
        <v>12</v>
      </c>
      <c r="H184">
        <v>0</v>
      </c>
      <c r="I184" t="s">
        <v>8</v>
      </c>
      <c r="J184">
        <v>4</v>
      </c>
      <c r="K184">
        <v>27</v>
      </c>
      <c r="L184" t="s">
        <v>8</v>
      </c>
      <c r="M184" t="str">
        <f>IF(AND(Tabela1[[#This Row],[Ociosidade Manha]]&gt;2,Tabela1[[#This Row],[Ociosidade Tarde]]&gt;2),"ok","lascô")</f>
        <v>ok</v>
      </c>
      <c r="O184" t="s">
        <v>507</v>
      </c>
      <c r="P184" s="2" t="str">
        <f>IFERROR(IF(VLOOKUP(Tabela1[[#This Row],[Cod_esc]],'EE''s aptas'!A:B,1,0)=Tabela1[[#This Row],[Cod_esc]],"Good"),"")</f>
        <v/>
      </c>
      <c r="Q184" s="2"/>
    </row>
    <row r="185" spans="1:17" x14ac:dyDescent="0.25">
      <c r="A185" t="s">
        <v>263</v>
      </c>
      <c r="B185" t="s">
        <v>264</v>
      </c>
      <c r="C185" t="s">
        <v>264</v>
      </c>
      <c r="D185">
        <v>20059</v>
      </c>
      <c r="E185" t="s">
        <v>266</v>
      </c>
      <c r="F185">
        <v>0</v>
      </c>
      <c r="G185">
        <v>2</v>
      </c>
      <c r="H185">
        <v>0</v>
      </c>
      <c r="I185" t="s">
        <v>4</v>
      </c>
      <c r="J185">
        <v>1</v>
      </c>
      <c r="K185">
        <v>22</v>
      </c>
      <c r="L185" t="s">
        <v>8</v>
      </c>
      <c r="M185" t="str">
        <f>IF(AND(Tabela1[[#This Row],[Ociosidade Manha]]&gt;2,Tabela1[[#This Row],[Ociosidade Tarde]]&gt;2),"ok","lascô")</f>
        <v>lascô</v>
      </c>
      <c r="O185" t="s">
        <v>379</v>
      </c>
      <c r="P185" s="2" t="str">
        <f>IFERROR(IF(VLOOKUP(Tabela1[[#This Row],[Cod_esc]],'EE''s aptas'!A:B,1,0)=Tabela1[[#This Row],[Cod_esc]],"Good"),"")</f>
        <v/>
      </c>
      <c r="Q185" s="2"/>
    </row>
    <row r="186" spans="1:17" x14ac:dyDescent="0.25">
      <c r="A186" t="s">
        <v>263</v>
      </c>
      <c r="B186" t="s">
        <v>264</v>
      </c>
      <c r="C186" t="s">
        <v>264</v>
      </c>
      <c r="D186">
        <v>20035</v>
      </c>
      <c r="E186" t="s">
        <v>267</v>
      </c>
      <c r="F186">
        <v>2</v>
      </c>
      <c r="G186">
        <v>2</v>
      </c>
      <c r="H186">
        <v>0</v>
      </c>
      <c r="I186" t="s">
        <v>4</v>
      </c>
      <c r="J186">
        <v>1</v>
      </c>
      <c r="K186">
        <v>28</v>
      </c>
      <c r="L186" t="s">
        <v>8</v>
      </c>
      <c r="M186" t="str">
        <f>IF(AND(Tabela1[[#This Row],[Ociosidade Manha]]&gt;2,Tabela1[[#This Row],[Ociosidade Tarde]]&gt;2),"ok","lascô")</f>
        <v>lascô</v>
      </c>
      <c r="O186" t="s">
        <v>379</v>
      </c>
      <c r="P186" s="2" t="str">
        <f>IFERROR(IF(VLOOKUP(Tabela1[[#This Row],[Cod_esc]],'EE''s aptas'!A:B,1,0)=Tabela1[[#This Row],[Cod_esc]],"Good"),"")</f>
        <v/>
      </c>
      <c r="Q186" s="2"/>
    </row>
    <row r="187" spans="1:17" x14ac:dyDescent="0.25">
      <c r="A187" t="s">
        <v>263</v>
      </c>
      <c r="B187" t="s">
        <v>268</v>
      </c>
      <c r="C187" t="s">
        <v>268</v>
      </c>
      <c r="D187">
        <v>70269</v>
      </c>
      <c r="E187" t="s">
        <v>269</v>
      </c>
      <c r="F187">
        <v>2</v>
      </c>
      <c r="G187">
        <v>2</v>
      </c>
      <c r="H187">
        <v>0</v>
      </c>
      <c r="I187" t="s">
        <v>4</v>
      </c>
      <c r="J187">
        <v>1</v>
      </c>
      <c r="K187">
        <v>15</v>
      </c>
      <c r="L187" t="s">
        <v>8</v>
      </c>
      <c r="M187" t="str">
        <f>IF(AND(Tabela1[[#This Row],[Ociosidade Manha]]&gt;2,Tabela1[[#This Row],[Ociosidade Tarde]]&gt;2),"ok","lascô")</f>
        <v>lascô</v>
      </c>
      <c r="O187" t="s">
        <v>379</v>
      </c>
      <c r="P187" s="2" t="str">
        <f>IFERROR(IF(VLOOKUP(Tabela1[[#This Row],[Cod_esc]],'EE''s aptas'!A:B,1,0)=Tabela1[[#This Row],[Cod_esc]],"Good"),"")</f>
        <v/>
      </c>
      <c r="Q187" s="2"/>
    </row>
    <row r="188" spans="1:17" x14ac:dyDescent="0.25">
      <c r="A188" t="s">
        <v>263</v>
      </c>
      <c r="B188" t="s">
        <v>268</v>
      </c>
      <c r="C188" t="s">
        <v>268</v>
      </c>
      <c r="D188">
        <v>21520</v>
      </c>
      <c r="E188" t="s">
        <v>270</v>
      </c>
      <c r="F188">
        <v>0</v>
      </c>
      <c r="G188">
        <v>0</v>
      </c>
      <c r="H188">
        <v>7</v>
      </c>
      <c r="I188" t="s">
        <v>8</v>
      </c>
      <c r="J188">
        <v>1</v>
      </c>
      <c r="K188">
        <v>26</v>
      </c>
      <c r="L188" t="s">
        <v>8</v>
      </c>
      <c r="M188" t="str">
        <f>IF(AND(Tabela1[[#This Row],[Ociosidade Manha]]&gt;2,Tabela1[[#This Row],[Ociosidade Tarde]]&gt;2),"ok","lascô")</f>
        <v>lascô</v>
      </c>
      <c r="O188" t="s">
        <v>379</v>
      </c>
      <c r="P188" s="2" t="str">
        <f>IFERROR(IF(VLOOKUP(Tabela1[[#This Row],[Cod_esc]],'EE''s aptas'!A:B,1,0)=Tabela1[[#This Row],[Cod_esc]],"Good"),"")</f>
        <v/>
      </c>
      <c r="Q188" s="2"/>
    </row>
    <row r="189" spans="1:17" x14ac:dyDescent="0.25">
      <c r="A189" t="s">
        <v>263</v>
      </c>
      <c r="B189" t="s">
        <v>268</v>
      </c>
      <c r="C189" t="s">
        <v>268</v>
      </c>
      <c r="D189">
        <v>924660</v>
      </c>
      <c r="E189" t="s">
        <v>271</v>
      </c>
      <c r="F189">
        <v>1</v>
      </c>
      <c r="G189">
        <v>1</v>
      </c>
      <c r="H189">
        <v>0</v>
      </c>
      <c r="I189" t="s">
        <v>4</v>
      </c>
      <c r="J189">
        <v>1</v>
      </c>
      <c r="K189">
        <v>23</v>
      </c>
      <c r="L189" t="s">
        <v>8</v>
      </c>
      <c r="M189" t="str">
        <f>IF(AND(Tabela1[[#This Row],[Ociosidade Manha]]&gt;2,Tabela1[[#This Row],[Ociosidade Tarde]]&gt;2),"ok","lascô")</f>
        <v>lascô</v>
      </c>
      <c r="O189" t="s">
        <v>379</v>
      </c>
      <c r="P189" s="2" t="str">
        <f>IFERROR(IF(VLOOKUP(Tabela1[[#This Row],[Cod_esc]],'EE''s aptas'!A:B,1,0)=Tabela1[[#This Row],[Cod_esc]],"Good"),"")</f>
        <v/>
      </c>
      <c r="Q189" s="2"/>
    </row>
    <row r="190" spans="1:17" x14ac:dyDescent="0.25">
      <c r="A190" t="s">
        <v>263</v>
      </c>
      <c r="B190" t="s">
        <v>268</v>
      </c>
      <c r="C190" t="s">
        <v>268</v>
      </c>
      <c r="D190">
        <v>21428</v>
      </c>
      <c r="E190" t="s">
        <v>272</v>
      </c>
      <c r="F190">
        <v>0</v>
      </c>
      <c r="G190">
        <v>0</v>
      </c>
      <c r="H190">
        <v>0</v>
      </c>
      <c r="I190" t="s">
        <v>4</v>
      </c>
      <c r="J190">
        <v>1</v>
      </c>
      <c r="K190">
        <v>20</v>
      </c>
      <c r="L190" t="s">
        <v>8</v>
      </c>
      <c r="M190" t="str">
        <f>IF(AND(Tabela1[[#This Row],[Ociosidade Manha]]&gt;2,Tabela1[[#This Row],[Ociosidade Tarde]]&gt;2),"ok","lascô")</f>
        <v>lascô</v>
      </c>
      <c r="O190" t="s">
        <v>379</v>
      </c>
      <c r="P190" s="2" t="str">
        <f>IFERROR(IF(VLOOKUP(Tabela1[[#This Row],[Cod_esc]],'EE''s aptas'!A:B,1,0)=Tabela1[[#This Row],[Cod_esc]],"Good"),"")</f>
        <v/>
      </c>
      <c r="Q190" s="2"/>
    </row>
    <row r="191" spans="1:17" x14ac:dyDescent="0.25">
      <c r="A191" t="s">
        <v>263</v>
      </c>
      <c r="B191" t="s">
        <v>273</v>
      </c>
      <c r="C191" t="s">
        <v>273</v>
      </c>
      <c r="D191">
        <v>21325</v>
      </c>
      <c r="E191" t="s">
        <v>274</v>
      </c>
      <c r="F191">
        <v>1</v>
      </c>
      <c r="G191">
        <v>5</v>
      </c>
      <c r="H191">
        <v>3</v>
      </c>
      <c r="I191" t="s">
        <v>4</v>
      </c>
      <c r="J191">
        <v>1</v>
      </c>
      <c r="K191">
        <v>13</v>
      </c>
      <c r="L191" t="s">
        <v>8</v>
      </c>
      <c r="M191" t="str">
        <f>IF(AND(Tabela1[[#This Row],[Ociosidade Manha]]&gt;2,Tabela1[[#This Row],[Ociosidade Tarde]]&gt;2),"ok","lascô")</f>
        <v>lascô</v>
      </c>
      <c r="O191" t="s">
        <v>379</v>
      </c>
      <c r="P191" s="2" t="str">
        <f>IFERROR(IF(VLOOKUP(Tabela1[[#This Row],[Cod_esc]],'EE''s aptas'!A:B,1,0)=Tabela1[[#This Row],[Cod_esc]],"Good"),"")</f>
        <v>Good</v>
      </c>
      <c r="Q191" s="2"/>
    </row>
    <row r="192" spans="1:17" x14ac:dyDescent="0.25">
      <c r="A192" t="s">
        <v>275</v>
      </c>
      <c r="B192" t="s">
        <v>275</v>
      </c>
      <c r="C192" t="s">
        <v>275</v>
      </c>
      <c r="D192">
        <v>23978</v>
      </c>
      <c r="E192" t="s">
        <v>276</v>
      </c>
      <c r="F192">
        <v>1</v>
      </c>
      <c r="G192">
        <v>9</v>
      </c>
      <c r="H192">
        <v>0</v>
      </c>
      <c r="I192" t="s">
        <v>4</v>
      </c>
      <c r="J192">
        <v>1</v>
      </c>
      <c r="K192">
        <v>25</v>
      </c>
      <c r="L192" t="s">
        <v>8</v>
      </c>
      <c r="M192" t="str">
        <f>IF(AND(Tabela1[[#This Row],[Ociosidade Manha]]&gt;2,Tabela1[[#This Row],[Ociosidade Tarde]]&gt;2),"ok","lascô")</f>
        <v>lascô</v>
      </c>
      <c r="O192" t="s">
        <v>379</v>
      </c>
      <c r="P192" s="2" t="str">
        <f>IFERROR(IF(VLOOKUP(Tabela1[[#This Row],[Cod_esc]],'EE''s aptas'!A:B,1,0)=Tabela1[[#This Row],[Cod_esc]],"Good"),"")</f>
        <v/>
      </c>
      <c r="Q192" s="2"/>
    </row>
    <row r="193" spans="1:17" x14ac:dyDescent="0.25">
      <c r="A193" t="s">
        <v>275</v>
      </c>
      <c r="B193" t="s">
        <v>275</v>
      </c>
      <c r="C193" t="s">
        <v>275</v>
      </c>
      <c r="D193">
        <v>23826</v>
      </c>
      <c r="E193" t="s">
        <v>277</v>
      </c>
      <c r="F193">
        <v>0</v>
      </c>
      <c r="G193">
        <v>0</v>
      </c>
      <c r="H193">
        <v>0</v>
      </c>
      <c r="I193" t="s">
        <v>4</v>
      </c>
      <c r="J193">
        <v>1</v>
      </c>
      <c r="K193">
        <v>27</v>
      </c>
      <c r="L193" t="s">
        <v>8</v>
      </c>
      <c r="M193" t="str">
        <f>IF(AND(Tabela1[[#This Row],[Ociosidade Manha]]&gt;2,Tabela1[[#This Row],[Ociosidade Tarde]]&gt;2),"ok","lascô")</f>
        <v>lascô</v>
      </c>
      <c r="O193" t="s">
        <v>379</v>
      </c>
      <c r="P193" s="2" t="str">
        <f>IFERROR(IF(VLOOKUP(Tabela1[[#This Row],[Cod_esc]],'EE''s aptas'!A:B,1,0)=Tabela1[[#This Row],[Cod_esc]],"Good"),"")</f>
        <v/>
      </c>
      <c r="Q193" s="2"/>
    </row>
    <row r="194" spans="1:17" x14ac:dyDescent="0.25">
      <c r="A194" t="s">
        <v>275</v>
      </c>
      <c r="B194" t="s">
        <v>275</v>
      </c>
      <c r="C194" t="s">
        <v>275</v>
      </c>
      <c r="D194">
        <v>24090</v>
      </c>
      <c r="E194" t="s">
        <v>278</v>
      </c>
      <c r="F194">
        <v>0</v>
      </c>
      <c r="G194">
        <v>4</v>
      </c>
      <c r="H194">
        <v>15</v>
      </c>
      <c r="I194" t="s">
        <v>4</v>
      </c>
      <c r="J194">
        <v>1</v>
      </c>
      <c r="K194">
        <v>22</v>
      </c>
      <c r="L194" t="s">
        <v>8</v>
      </c>
      <c r="M194" t="str">
        <f>IF(AND(Tabela1[[#This Row],[Ociosidade Manha]]&gt;2,Tabela1[[#This Row],[Ociosidade Tarde]]&gt;2),"ok","lascô")</f>
        <v>lascô</v>
      </c>
      <c r="O194" t="s">
        <v>379</v>
      </c>
      <c r="P194" s="2" t="str">
        <f>IFERROR(IF(VLOOKUP(Tabela1[[#This Row],[Cod_esc]],'EE''s aptas'!A:B,1,0)=Tabela1[[#This Row],[Cod_esc]],"Good"),"")</f>
        <v/>
      </c>
      <c r="Q194" s="2"/>
    </row>
    <row r="195" spans="1:17" x14ac:dyDescent="0.25">
      <c r="A195" t="s">
        <v>275</v>
      </c>
      <c r="B195" t="s">
        <v>275</v>
      </c>
      <c r="C195" t="s">
        <v>275</v>
      </c>
      <c r="D195">
        <v>24168</v>
      </c>
      <c r="E195" t="s">
        <v>279</v>
      </c>
      <c r="F195">
        <v>5</v>
      </c>
      <c r="G195">
        <v>15</v>
      </c>
      <c r="H195">
        <v>13</v>
      </c>
      <c r="I195" t="s">
        <v>4</v>
      </c>
      <c r="J195">
        <v>1</v>
      </c>
      <c r="K195">
        <v>27</v>
      </c>
      <c r="L195" t="s">
        <v>8</v>
      </c>
      <c r="M195" t="str">
        <f>IF(AND(Tabela1[[#This Row],[Ociosidade Manha]]&gt;2,Tabela1[[#This Row],[Ociosidade Tarde]]&gt;2),"ok","lascô")</f>
        <v>ok</v>
      </c>
      <c r="N195" t="s">
        <v>371</v>
      </c>
      <c r="O195" t="s">
        <v>379</v>
      </c>
      <c r="P195" s="2" t="str">
        <f>IFERROR(IF(VLOOKUP(Tabela1[[#This Row],[Cod_esc]],'EE''s aptas'!A:B,1,0)=Tabela1[[#This Row],[Cod_esc]],"Good"),"")</f>
        <v/>
      </c>
      <c r="Q195" s="2"/>
    </row>
    <row r="196" spans="1:17" x14ac:dyDescent="0.25">
      <c r="A196" t="s">
        <v>275</v>
      </c>
      <c r="B196" t="s">
        <v>275</v>
      </c>
      <c r="C196" t="s">
        <v>275</v>
      </c>
      <c r="D196">
        <v>24028</v>
      </c>
      <c r="E196" t="s">
        <v>280</v>
      </c>
      <c r="F196">
        <v>4</v>
      </c>
      <c r="G196">
        <v>9</v>
      </c>
      <c r="H196">
        <v>0</v>
      </c>
      <c r="I196" t="s">
        <v>4</v>
      </c>
      <c r="J196">
        <v>1</v>
      </c>
      <c r="K196">
        <v>22</v>
      </c>
      <c r="L196" t="s">
        <v>8</v>
      </c>
      <c r="M196" t="str">
        <f>IF(AND(Tabela1[[#This Row],[Ociosidade Manha]]&gt;2,Tabela1[[#This Row],[Ociosidade Tarde]]&gt;2),"ok","lascô")</f>
        <v>ok</v>
      </c>
      <c r="N196" t="s">
        <v>371</v>
      </c>
      <c r="O196" t="s">
        <v>379</v>
      </c>
      <c r="P196" s="2" t="str">
        <f>IFERROR(IF(VLOOKUP(Tabela1[[#This Row],[Cod_esc]],'EE''s aptas'!A:B,1,0)=Tabela1[[#This Row],[Cod_esc]],"Good"),"")</f>
        <v>Good</v>
      </c>
      <c r="Q196" s="2"/>
    </row>
    <row r="197" spans="1:17" x14ac:dyDescent="0.25">
      <c r="A197" t="s">
        <v>281</v>
      </c>
      <c r="B197" t="s">
        <v>282</v>
      </c>
      <c r="C197" t="s">
        <v>282</v>
      </c>
      <c r="D197">
        <v>32189</v>
      </c>
      <c r="E197" t="s">
        <v>283</v>
      </c>
      <c r="F197">
        <v>0</v>
      </c>
      <c r="G197">
        <v>13</v>
      </c>
      <c r="H197">
        <v>0</v>
      </c>
      <c r="I197" t="s">
        <v>4</v>
      </c>
      <c r="J197">
        <v>1</v>
      </c>
      <c r="K197">
        <v>8</v>
      </c>
      <c r="L197" t="s">
        <v>8</v>
      </c>
      <c r="M197" t="str">
        <f>IF(AND(Tabela1[[#This Row],[Ociosidade Manha]]&gt;2,Tabela1[[#This Row],[Ociosidade Tarde]]&gt;2),"ok","lascô")</f>
        <v>lascô</v>
      </c>
      <c r="O197" t="s">
        <v>379</v>
      </c>
      <c r="P197" s="2" t="str">
        <f>IFERROR(IF(VLOOKUP(Tabela1[[#This Row],[Cod_esc]],'EE''s aptas'!A:B,1,0)=Tabela1[[#This Row],[Cod_esc]],"Good"),"")</f>
        <v>Good</v>
      </c>
      <c r="Q197" s="2"/>
    </row>
    <row r="198" spans="1:17" x14ac:dyDescent="0.25">
      <c r="A198" t="s">
        <v>284</v>
      </c>
      <c r="B198" t="s">
        <v>285</v>
      </c>
      <c r="C198" t="s">
        <v>285</v>
      </c>
      <c r="D198">
        <v>49141</v>
      </c>
      <c r="E198" t="s">
        <v>286</v>
      </c>
      <c r="F198">
        <v>3</v>
      </c>
      <c r="G198">
        <v>5</v>
      </c>
      <c r="H198">
        <v>16</v>
      </c>
      <c r="I198" t="s">
        <v>4</v>
      </c>
      <c r="J198">
        <v>1</v>
      </c>
      <c r="K198">
        <v>14</v>
      </c>
      <c r="L198" t="s">
        <v>8</v>
      </c>
      <c r="M198" t="str">
        <f>IF(AND(Tabela1[[#This Row],[Ociosidade Manha]]&gt;2,Tabela1[[#This Row],[Ociosidade Tarde]]&gt;2),"ok","lascô")</f>
        <v>ok</v>
      </c>
      <c r="N198" t="s">
        <v>371</v>
      </c>
      <c r="O198" t="s">
        <v>379</v>
      </c>
      <c r="P198" s="2" t="str">
        <f>IFERROR(IF(VLOOKUP(Tabela1[[#This Row],[Cod_esc]],'EE''s aptas'!A:B,1,0)=Tabela1[[#This Row],[Cod_esc]],"Good"),"")</f>
        <v/>
      </c>
      <c r="Q198" s="2"/>
    </row>
    <row r="199" spans="1:17" x14ac:dyDescent="0.25">
      <c r="A199" t="s">
        <v>284</v>
      </c>
      <c r="B199" t="s">
        <v>284</v>
      </c>
      <c r="C199" t="s">
        <v>284</v>
      </c>
      <c r="D199">
        <v>11757</v>
      </c>
      <c r="E199" t="s">
        <v>287</v>
      </c>
      <c r="F199">
        <v>0</v>
      </c>
      <c r="G199">
        <v>0</v>
      </c>
      <c r="H199">
        <v>0</v>
      </c>
      <c r="I199" t="s">
        <v>4</v>
      </c>
      <c r="J199">
        <v>1</v>
      </c>
      <c r="K199">
        <v>9</v>
      </c>
      <c r="L199" t="s">
        <v>8</v>
      </c>
      <c r="M199" t="str">
        <f>IF(AND(Tabela1[[#This Row],[Ociosidade Manha]]&gt;2,Tabela1[[#This Row],[Ociosidade Tarde]]&gt;2),"ok","lascô")</f>
        <v>lascô</v>
      </c>
      <c r="O199" t="s">
        <v>379</v>
      </c>
      <c r="P199" s="2" t="str">
        <f>IFERROR(IF(VLOOKUP(Tabela1[[#This Row],[Cod_esc]],'EE''s aptas'!A:B,1,0)=Tabela1[[#This Row],[Cod_esc]],"Good"),"")</f>
        <v/>
      </c>
      <c r="Q199" s="2"/>
    </row>
    <row r="200" spans="1:17" x14ac:dyDescent="0.25">
      <c r="A200" t="s">
        <v>284</v>
      </c>
      <c r="B200" t="s">
        <v>284</v>
      </c>
      <c r="C200" t="s">
        <v>284</v>
      </c>
      <c r="D200">
        <v>46164</v>
      </c>
      <c r="E200" t="s">
        <v>288</v>
      </c>
      <c r="F200">
        <v>0</v>
      </c>
      <c r="G200">
        <v>5</v>
      </c>
      <c r="H200">
        <v>3</v>
      </c>
      <c r="I200" t="s">
        <v>4</v>
      </c>
      <c r="J200">
        <v>1</v>
      </c>
      <c r="K200">
        <v>16</v>
      </c>
      <c r="L200" t="s">
        <v>8</v>
      </c>
      <c r="M200" t="str">
        <f>IF(AND(Tabela1[[#This Row],[Ociosidade Manha]]&gt;2,Tabela1[[#This Row],[Ociosidade Tarde]]&gt;2),"ok","lascô")</f>
        <v>lascô</v>
      </c>
      <c r="O200" t="s">
        <v>379</v>
      </c>
      <c r="P200" s="2" t="str">
        <f>IFERROR(IF(VLOOKUP(Tabela1[[#This Row],[Cod_esc]],'EE''s aptas'!A:B,1,0)=Tabela1[[#This Row],[Cod_esc]],"Good"),"")</f>
        <v/>
      </c>
      <c r="Q200" s="2"/>
    </row>
    <row r="201" spans="1:17" x14ac:dyDescent="0.25">
      <c r="A201" t="s">
        <v>289</v>
      </c>
      <c r="B201" t="s">
        <v>290</v>
      </c>
      <c r="C201" t="s">
        <v>289</v>
      </c>
      <c r="D201">
        <v>24512</v>
      </c>
      <c r="E201" t="s">
        <v>291</v>
      </c>
      <c r="F201">
        <v>0</v>
      </c>
      <c r="G201">
        <v>0</v>
      </c>
      <c r="H201">
        <v>0</v>
      </c>
      <c r="I201" t="s">
        <v>8</v>
      </c>
      <c r="J201">
        <v>1</v>
      </c>
      <c r="K201">
        <v>20</v>
      </c>
      <c r="L201" t="s">
        <v>8</v>
      </c>
      <c r="M201" t="str">
        <f>IF(AND(Tabela1[[#This Row],[Ociosidade Manha]]&gt;2,Tabela1[[#This Row],[Ociosidade Tarde]]&gt;2),"ok","lascô")</f>
        <v>lascô</v>
      </c>
      <c r="O201" t="s">
        <v>379</v>
      </c>
      <c r="P201" s="2" t="str">
        <f>IFERROR(IF(VLOOKUP(Tabela1[[#This Row],[Cod_esc]],'EE''s aptas'!A:B,1,0)=Tabela1[[#This Row],[Cod_esc]],"Good"),"")</f>
        <v/>
      </c>
      <c r="Q201" s="2"/>
    </row>
    <row r="202" spans="1:17" x14ac:dyDescent="0.25">
      <c r="A202" t="s">
        <v>289</v>
      </c>
      <c r="B202" t="s">
        <v>289</v>
      </c>
      <c r="C202" t="s">
        <v>289</v>
      </c>
      <c r="D202">
        <v>24557</v>
      </c>
      <c r="E202" t="s">
        <v>292</v>
      </c>
      <c r="F202">
        <v>8</v>
      </c>
      <c r="G202">
        <v>4</v>
      </c>
      <c r="H202">
        <v>0</v>
      </c>
      <c r="I202" t="s">
        <v>8</v>
      </c>
      <c r="J202">
        <v>1</v>
      </c>
      <c r="K202">
        <v>22</v>
      </c>
      <c r="L202" t="s">
        <v>8</v>
      </c>
      <c r="M202" t="str">
        <f>IF(AND(Tabela1[[#This Row],[Ociosidade Manha]]&gt;2,Tabela1[[#This Row],[Ociosidade Tarde]]&gt;2),"ok","lascô")</f>
        <v>ok</v>
      </c>
      <c r="O202" t="s">
        <v>379</v>
      </c>
      <c r="P202" s="2" t="str">
        <f>IFERROR(IF(VLOOKUP(Tabela1[[#This Row],[Cod_esc]],'EE''s aptas'!A:B,1,0)=Tabela1[[#This Row],[Cod_esc]],"Good"),"")</f>
        <v/>
      </c>
      <c r="Q202" s="2"/>
    </row>
    <row r="203" spans="1:17" x14ac:dyDescent="0.25">
      <c r="A203" t="s">
        <v>289</v>
      </c>
      <c r="B203" t="s">
        <v>289</v>
      </c>
      <c r="C203" t="s">
        <v>289</v>
      </c>
      <c r="D203">
        <v>24430</v>
      </c>
      <c r="E203" t="s">
        <v>293</v>
      </c>
      <c r="F203">
        <v>0</v>
      </c>
      <c r="G203">
        <v>0</v>
      </c>
      <c r="H203">
        <v>0</v>
      </c>
      <c r="I203" t="s">
        <v>8</v>
      </c>
      <c r="J203">
        <v>1</v>
      </c>
      <c r="K203">
        <v>21</v>
      </c>
      <c r="L203" t="s">
        <v>8</v>
      </c>
      <c r="M203" t="str">
        <f>IF(AND(Tabela1[[#This Row],[Ociosidade Manha]]&gt;2,Tabela1[[#This Row],[Ociosidade Tarde]]&gt;2),"ok","lascô")</f>
        <v>lascô</v>
      </c>
      <c r="O203" t="s">
        <v>379</v>
      </c>
      <c r="P203" s="2" t="str">
        <f>IFERROR(IF(VLOOKUP(Tabela1[[#This Row],[Cod_esc]],'EE''s aptas'!A:B,1,0)=Tabela1[[#This Row],[Cod_esc]],"Good"),"")</f>
        <v/>
      </c>
      <c r="Q203" s="2"/>
    </row>
    <row r="204" spans="1:17" x14ac:dyDescent="0.25">
      <c r="A204" t="s">
        <v>289</v>
      </c>
      <c r="B204" t="s">
        <v>289</v>
      </c>
      <c r="C204" t="s">
        <v>289</v>
      </c>
      <c r="D204">
        <v>900795</v>
      </c>
      <c r="E204" t="s">
        <v>294</v>
      </c>
      <c r="F204">
        <v>0</v>
      </c>
      <c r="G204">
        <v>1</v>
      </c>
      <c r="H204">
        <v>9</v>
      </c>
      <c r="I204" t="s">
        <v>4</v>
      </c>
      <c r="J204">
        <v>0</v>
      </c>
      <c r="K204">
        <v>15</v>
      </c>
      <c r="L204" t="s">
        <v>8</v>
      </c>
      <c r="M204" t="str">
        <f>IF(AND(Tabela1[[#This Row],[Ociosidade Manha]]&gt;2,Tabela1[[#This Row],[Ociosidade Tarde]]&gt;2),"ok","lascô")</f>
        <v>lascô</v>
      </c>
      <c r="O204" t="s">
        <v>379</v>
      </c>
      <c r="P204" s="2" t="str">
        <f>IFERROR(IF(VLOOKUP(Tabela1[[#This Row],[Cod_esc]],'EE''s aptas'!A:B,1,0)=Tabela1[[#This Row],[Cod_esc]],"Good"),"")</f>
        <v/>
      </c>
      <c r="Q204" s="2"/>
    </row>
    <row r="205" spans="1:17" x14ac:dyDescent="0.25">
      <c r="A205" t="s">
        <v>289</v>
      </c>
      <c r="B205" t="s">
        <v>289</v>
      </c>
      <c r="C205" t="s">
        <v>289</v>
      </c>
      <c r="D205">
        <v>24485</v>
      </c>
      <c r="E205" t="s">
        <v>295</v>
      </c>
      <c r="F205">
        <v>5</v>
      </c>
      <c r="G205">
        <v>12</v>
      </c>
      <c r="H205">
        <v>10</v>
      </c>
      <c r="I205" t="s">
        <v>4</v>
      </c>
      <c r="J205">
        <v>1</v>
      </c>
      <c r="K205">
        <v>12</v>
      </c>
      <c r="L205" t="s">
        <v>8</v>
      </c>
      <c r="M205" t="str">
        <f>IF(AND(Tabela1[[#This Row],[Ociosidade Manha]]&gt;2,Tabela1[[#This Row],[Ociosidade Tarde]]&gt;2),"ok","lascô")</f>
        <v>ok</v>
      </c>
      <c r="N205" t="s">
        <v>371</v>
      </c>
      <c r="O205" t="s">
        <v>379</v>
      </c>
      <c r="P205" s="2" t="str">
        <f>IFERROR(IF(VLOOKUP(Tabela1[[#This Row],[Cod_esc]],'EE''s aptas'!A:B,1,0)=Tabela1[[#This Row],[Cod_esc]],"Good"),"")</f>
        <v/>
      </c>
      <c r="Q205" s="2"/>
    </row>
    <row r="206" spans="1:17" x14ac:dyDescent="0.25">
      <c r="A206" t="s">
        <v>296</v>
      </c>
      <c r="B206" t="s">
        <v>297</v>
      </c>
      <c r="C206" t="s">
        <v>297</v>
      </c>
      <c r="D206">
        <v>12002</v>
      </c>
      <c r="E206" t="s">
        <v>298</v>
      </c>
      <c r="F206">
        <v>0</v>
      </c>
      <c r="G206">
        <v>4</v>
      </c>
      <c r="H206">
        <v>1</v>
      </c>
      <c r="I206" t="s">
        <v>8</v>
      </c>
      <c r="J206">
        <v>1</v>
      </c>
      <c r="K206">
        <v>18</v>
      </c>
      <c r="L206" t="s">
        <v>8</v>
      </c>
      <c r="M206" t="str">
        <f>IF(AND(Tabela1[[#This Row],[Ociosidade Manha]]&gt;2,Tabela1[[#This Row],[Ociosidade Tarde]]&gt;2),"ok","lascô")</f>
        <v>lascô</v>
      </c>
      <c r="O206" t="s">
        <v>379</v>
      </c>
      <c r="P206" s="2" t="str">
        <f>IFERROR(IF(VLOOKUP(Tabela1[[#This Row],[Cod_esc]],'EE''s aptas'!A:B,1,0)=Tabela1[[#This Row],[Cod_esc]],"Good"),"")</f>
        <v/>
      </c>
      <c r="Q206" s="2"/>
    </row>
    <row r="207" spans="1:17" x14ac:dyDescent="0.25">
      <c r="A207" t="s">
        <v>296</v>
      </c>
      <c r="B207" t="s">
        <v>297</v>
      </c>
      <c r="C207" t="s">
        <v>297</v>
      </c>
      <c r="D207">
        <v>12038</v>
      </c>
      <c r="E207" t="s">
        <v>299</v>
      </c>
      <c r="F207">
        <v>0</v>
      </c>
      <c r="G207">
        <v>3</v>
      </c>
      <c r="H207">
        <v>1</v>
      </c>
      <c r="I207" t="s">
        <v>4</v>
      </c>
      <c r="J207">
        <v>1</v>
      </c>
      <c r="K207">
        <v>17</v>
      </c>
      <c r="L207" t="s">
        <v>8</v>
      </c>
      <c r="M207" t="str">
        <f>IF(AND(Tabela1[[#This Row],[Ociosidade Manha]]&gt;2,Tabela1[[#This Row],[Ociosidade Tarde]]&gt;2),"ok","lascô")</f>
        <v>lascô</v>
      </c>
      <c r="O207" t="s">
        <v>379</v>
      </c>
      <c r="P207" s="2" t="str">
        <f>IFERROR(IF(VLOOKUP(Tabela1[[#This Row],[Cod_esc]],'EE''s aptas'!A:B,1,0)=Tabela1[[#This Row],[Cod_esc]],"Good"),"")</f>
        <v/>
      </c>
      <c r="Q207" s="2"/>
    </row>
    <row r="208" spans="1:17" x14ac:dyDescent="0.25">
      <c r="A208" t="s">
        <v>296</v>
      </c>
      <c r="B208" t="s">
        <v>297</v>
      </c>
      <c r="C208" t="s">
        <v>297</v>
      </c>
      <c r="D208">
        <v>37254</v>
      </c>
      <c r="E208" t="s">
        <v>300</v>
      </c>
      <c r="F208">
        <v>0</v>
      </c>
      <c r="G208">
        <v>0</v>
      </c>
      <c r="H208">
        <v>4</v>
      </c>
      <c r="I208" t="s">
        <v>4</v>
      </c>
      <c r="J208">
        <v>1</v>
      </c>
      <c r="K208">
        <v>5</v>
      </c>
      <c r="L208" t="s">
        <v>8</v>
      </c>
      <c r="M208" t="str">
        <f>IF(AND(Tabela1[[#This Row],[Ociosidade Manha]]&gt;2,Tabela1[[#This Row],[Ociosidade Tarde]]&gt;2),"ok","lascô")</f>
        <v>lascô</v>
      </c>
      <c r="O208" t="s">
        <v>379</v>
      </c>
      <c r="P208" s="2" t="str">
        <f>IFERROR(IF(VLOOKUP(Tabela1[[#This Row],[Cod_esc]],'EE''s aptas'!A:B,1,0)=Tabela1[[#This Row],[Cod_esc]],"Good"),"")</f>
        <v/>
      </c>
      <c r="Q208" s="2"/>
    </row>
    <row r="209" spans="1:17" x14ac:dyDescent="0.25">
      <c r="A209" t="s">
        <v>296</v>
      </c>
      <c r="B209" t="s">
        <v>297</v>
      </c>
      <c r="C209" t="s">
        <v>297</v>
      </c>
      <c r="D209">
        <v>907935</v>
      </c>
      <c r="E209" t="s">
        <v>301</v>
      </c>
      <c r="F209">
        <v>0</v>
      </c>
      <c r="G209">
        <v>0</v>
      </c>
      <c r="H209">
        <v>3</v>
      </c>
      <c r="I209" t="s">
        <v>4</v>
      </c>
      <c r="J209">
        <v>1</v>
      </c>
      <c r="K209">
        <v>10</v>
      </c>
      <c r="L209" t="s">
        <v>8</v>
      </c>
      <c r="M209" t="str">
        <f>IF(AND(Tabela1[[#This Row],[Ociosidade Manha]]&gt;2,Tabela1[[#This Row],[Ociosidade Tarde]]&gt;2),"ok","lascô")</f>
        <v>lascô</v>
      </c>
      <c r="O209" t="s">
        <v>379</v>
      </c>
      <c r="P209" s="2" t="str">
        <f>IFERROR(IF(VLOOKUP(Tabela1[[#This Row],[Cod_esc]],'EE''s aptas'!A:B,1,0)=Tabela1[[#This Row],[Cod_esc]],"Good"),"")</f>
        <v/>
      </c>
      <c r="Q209" s="2"/>
    </row>
    <row r="210" spans="1:17" x14ac:dyDescent="0.25">
      <c r="A210" t="s">
        <v>302</v>
      </c>
      <c r="B210" t="s">
        <v>302</v>
      </c>
      <c r="C210" t="s">
        <v>302</v>
      </c>
      <c r="D210">
        <v>16433</v>
      </c>
      <c r="E210" t="s">
        <v>303</v>
      </c>
      <c r="F210">
        <v>2</v>
      </c>
      <c r="G210">
        <v>11</v>
      </c>
      <c r="H210">
        <v>21</v>
      </c>
      <c r="I210" t="s">
        <v>4</v>
      </c>
      <c r="J210">
        <v>1</v>
      </c>
      <c r="K210">
        <v>22</v>
      </c>
      <c r="L210" t="s">
        <v>8</v>
      </c>
      <c r="M210" t="str">
        <f>IF(AND(Tabela1[[#This Row],[Ociosidade Manha]]&gt;2,Tabela1[[#This Row],[Ociosidade Tarde]]&gt;2),"ok","lascô")</f>
        <v>lascô</v>
      </c>
      <c r="O210" t="s">
        <v>507</v>
      </c>
      <c r="P210" s="2" t="str">
        <f>IFERROR(IF(VLOOKUP(Tabela1[[#This Row],[Cod_esc]],'EE''s aptas'!A:B,1,0)=Tabela1[[#This Row],[Cod_esc]],"Good"),"")</f>
        <v/>
      </c>
      <c r="Q210" s="2"/>
    </row>
    <row r="211" spans="1:17" x14ac:dyDescent="0.25">
      <c r="A211" t="s">
        <v>302</v>
      </c>
      <c r="B211" t="s">
        <v>302</v>
      </c>
      <c r="C211" t="s">
        <v>302</v>
      </c>
      <c r="D211">
        <v>16251</v>
      </c>
      <c r="E211" t="s">
        <v>304</v>
      </c>
      <c r="F211">
        <v>3</v>
      </c>
      <c r="G211">
        <v>2</v>
      </c>
      <c r="H211">
        <v>0</v>
      </c>
      <c r="I211" t="s">
        <v>4</v>
      </c>
      <c r="J211">
        <v>1</v>
      </c>
      <c r="K211">
        <v>18</v>
      </c>
      <c r="L211" t="s">
        <v>8</v>
      </c>
      <c r="M211" t="str">
        <f>IF(AND(Tabela1[[#This Row],[Ociosidade Manha]]&gt;2,Tabela1[[#This Row],[Ociosidade Tarde]]&gt;2),"ok","lascô")</f>
        <v>lascô</v>
      </c>
      <c r="O211" t="s">
        <v>379</v>
      </c>
      <c r="P211" s="2" t="str">
        <f>IFERROR(IF(VLOOKUP(Tabela1[[#This Row],[Cod_esc]],'EE''s aptas'!A:B,1,0)=Tabela1[[#This Row],[Cod_esc]],"Good"),"")</f>
        <v/>
      </c>
      <c r="Q211" s="2"/>
    </row>
    <row r="212" spans="1:17" x14ac:dyDescent="0.25">
      <c r="A212" t="s">
        <v>302</v>
      </c>
      <c r="B212" t="s">
        <v>302</v>
      </c>
      <c r="C212" t="s">
        <v>302</v>
      </c>
      <c r="D212">
        <v>16214</v>
      </c>
      <c r="E212" t="s">
        <v>305</v>
      </c>
      <c r="F212">
        <v>3</v>
      </c>
      <c r="G212">
        <v>3</v>
      </c>
      <c r="H212">
        <v>1</v>
      </c>
      <c r="I212" t="s">
        <v>4</v>
      </c>
      <c r="J212">
        <v>1</v>
      </c>
      <c r="K212">
        <v>20</v>
      </c>
      <c r="L212" t="s">
        <v>8</v>
      </c>
      <c r="M212" t="str">
        <f>IF(AND(Tabela1[[#This Row],[Ociosidade Manha]]&gt;2,Tabela1[[#This Row],[Ociosidade Tarde]]&gt;2),"ok","lascô")</f>
        <v>ok</v>
      </c>
      <c r="N212" t="s">
        <v>371</v>
      </c>
      <c r="O212" t="s">
        <v>379</v>
      </c>
      <c r="P212" s="2" t="str">
        <f>IFERROR(IF(VLOOKUP(Tabela1[[#This Row],[Cod_esc]],'EE''s aptas'!A:B,1,0)=Tabela1[[#This Row],[Cod_esc]],"Good"),"")</f>
        <v/>
      </c>
      <c r="Q212" s="2"/>
    </row>
    <row r="213" spans="1:17" x14ac:dyDescent="0.25">
      <c r="A213" t="s">
        <v>302</v>
      </c>
      <c r="B213" t="s">
        <v>302</v>
      </c>
      <c r="C213" t="s">
        <v>302</v>
      </c>
      <c r="D213">
        <v>16275</v>
      </c>
      <c r="E213" t="s">
        <v>306</v>
      </c>
      <c r="F213">
        <v>1</v>
      </c>
      <c r="G213">
        <v>2</v>
      </c>
      <c r="H213">
        <v>0</v>
      </c>
      <c r="I213" t="s">
        <v>8</v>
      </c>
      <c r="J213">
        <v>1</v>
      </c>
      <c r="K213">
        <v>20</v>
      </c>
      <c r="L213" t="s">
        <v>8</v>
      </c>
      <c r="M213" t="str">
        <f>IF(AND(Tabela1[[#This Row],[Ociosidade Manha]]&gt;2,Tabela1[[#This Row],[Ociosidade Tarde]]&gt;2),"ok","lascô")</f>
        <v>lascô</v>
      </c>
      <c r="O213" t="s">
        <v>379</v>
      </c>
      <c r="P213" s="2" t="str">
        <f>IFERROR(IF(VLOOKUP(Tabela1[[#This Row],[Cod_esc]],'EE''s aptas'!A:B,1,0)=Tabela1[[#This Row],[Cod_esc]],"Good"),"")</f>
        <v/>
      </c>
      <c r="Q213" s="2"/>
    </row>
    <row r="214" spans="1:17" x14ac:dyDescent="0.25">
      <c r="A214" t="s">
        <v>302</v>
      </c>
      <c r="B214" t="s">
        <v>302</v>
      </c>
      <c r="C214" t="s">
        <v>302</v>
      </c>
      <c r="D214">
        <v>16160</v>
      </c>
      <c r="E214" t="s">
        <v>307</v>
      </c>
      <c r="F214">
        <v>5</v>
      </c>
      <c r="G214">
        <v>6</v>
      </c>
      <c r="H214">
        <v>0</v>
      </c>
      <c r="I214" t="s">
        <v>4</v>
      </c>
      <c r="J214">
        <v>1</v>
      </c>
      <c r="K214">
        <v>18</v>
      </c>
      <c r="L214" t="s">
        <v>8</v>
      </c>
      <c r="M214" t="str">
        <f>IF(AND(Tabela1[[#This Row],[Ociosidade Manha]]&gt;2,Tabela1[[#This Row],[Ociosidade Tarde]]&gt;2),"ok","lascô")</f>
        <v>ok</v>
      </c>
      <c r="N214" t="s">
        <v>371</v>
      </c>
      <c r="O214" t="s">
        <v>379</v>
      </c>
      <c r="P214" s="2" t="str">
        <f>IFERROR(IF(VLOOKUP(Tabela1[[#This Row],[Cod_esc]],'EE''s aptas'!A:B,1,0)=Tabela1[[#This Row],[Cod_esc]],"Good"),"")</f>
        <v/>
      </c>
      <c r="Q214" s="2"/>
    </row>
    <row r="215" spans="1:17" x14ac:dyDescent="0.25">
      <c r="A215" t="s">
        <v>302</v>
      </c>
      <c r="B215" t="s">
        <v>302</v>
      </c>
      <c r="C215" t="s">
        <v>302</v>
      </c>
      <c r="D215">
        <v>16412</v>
      </c>
      <c r="E215" t="s">
        <v>308</v>
      </c>
      <c r="F215">
        <v>5</v>
      </c>
      <c r="G215">
        <v>2</v>
      </c>
      <c r="H215">
        <v>0</v>
      </c>
      <c r="I215" t="s">
        <v>4</v>
      </c>
      <c r="J215">
        <v>1</v>
      </c>
      <c r="K215">
        <v>14</v>
      </c>
      <c r="L215" t="s">
        <v>8</v>
      </c>
      <c r="M215" t="str">
        <f>IF(AND(Tabela1[[#This Row],[Ociosidade Manha]]&gt;2,Tabela1[[#This Row],[Ociosidade Tarde]]&gt;2),"ok","lascô")</f>
        <v>lascô</v>
      </c>
      <c r="O215" t="s">
        <v>379</v>
      </c>
      <c r="P215" s="2" t="str">
        <f>IFERROR(IF(VLOOKUP(Tabela1[[#This Row],[Cod_esc]],'EE''s aptas'!A:B,1,0)=Tabela1[[#This Row],[Cod_esc]],"Good"),"")</f>
        <v/>
      </c>
      <c r="Q215" s="2"/>
    </row>
    <row r="216" spans="1:17" x14ac:dyDescent="0.25">
      <c r="A216" t="s">
        <v>302</v>
      </c>
      <c r="B216" t="s">
        <v>302</v>
      </c>
      <c r="C216" t="s">
        <v>302</v>
      </c>
      <c r="D216">
        <v>922742</v>
      </c>
      <c r="E216" t="s">
        <v>309</v>
      </c>
      <c r="F216">
        <v>3</v>
      </c>
      <c r="G216">
        <v>4</v>
      </c>
      <c r="H216">
        <v>0</v>
      </c>
      <c r="I216" t="s">
        <v>4</v>
      </c>
      <c r="J216">
        <v>1</v>
      </c>
      <c r="K216">
        <v>32</v>
      </c>
      <c r="L216" t="s">
        <v>8</v>
      </c>
      <c r="M216" t="str">
        <f>IF(AND(Tabela1[[#This Row],[Ociosidade Manha]]&gt;2,Tabela1[[#This Row],[Ociosidade Tarde]]&gt;2),"ok","lascô")</f>
        <v>ok</v>
      </c>
      <c r="N216" t="s">
        <v>371</v>
      </c>
      <c r="O216" t="s">
        <v>379</v>
      </c>
      <c r="P216" s="2" t="str">
        <f>IFERROR(IF(VLOOKUP(Tabela1[[#This Row],[Cod_esc]],'EE''s aptas'!A:B,1,0)=Tabela1[[#This Row],[Cod_esc]],"Good"),"")</f>
        <v>Good</v>
      </c>
      <c r="Q216" s="2"/>
    </row>
    <row r="217" spans="1:17" x14ac:dyDescent="0.25">
      <c r="A217" t="s">
        <v>302</v>
      </c>
      <c r="B217" t="s">
        <v>302</v>
      </c>
      <c r="C217" t="s">
        <v>302</v>
      </c>
      <c r="D217">
        <v>16159</v>
      </c>
      <c r="E217" t="s">
        <v>310</v>
      </c>
      <c r="F217">
        <v>2</v>
      </c>
      <c r="G217">
        <v>2</v>
      </c>
      <c r="H217">
        <v>0</v>
      </c>
      <c r="I217" t="s">
        <v>4</v>
      </c>
      <c r="J217">
        <v>1</v>
      </c>
      <c r="K217">
        <v>0</v>
      </c>
      <c r="L217" t="s">
        <v>8</v>
      </c>
      <c r="M217" t="str">
        <f>IF(AND(Tabela1[[#This Row],[Ociosidade Manha]]&gt;2,Tabela1[[#This Row],[Ociosidade Tarde]]&gt;2),"ok","lascô")</f>
        <v>lascô</v>
      </c>
      <c r="O217" t="s">
        <v>379</v>
      </c>
      <c r="P217" s="2" t="str">
        <f>IFERROR(IF(VLOOKUP(Tabela1[[#This Row],[Cod_esc]],'EE''s aptas'!A:B,1,0)=Tabela1[[#This Row],[Cod_esc]],"Good"),"")</f>
        <v/>
      </c>
      <c r="Q217" s="2"/>
    </row>
    <row r="218" spans="1:17" x14ac:dyDescent="0.25">
      <c r="A218" t="s">
        <v>311</v>
      </c>
      <c r="B218" t="s">
        <v>312</v>
      </c>
      <c r="C218" t="s">
        <v>64</v>
      </c>
      <c r="D218">
        <v>5400</v>
      </c>
      <c r="E218" t="s">
        <v>313</v>
      </c>
      <c r="F218">
        <v>0</v>
      </c>
      <c r="G218">
        <v>0</v>
      </c>
      <c r="H218">
        <v>4</v>
      </c>
      <c r="I218" t="s">
        <v>4</v>
      </c>
      <c r="J218">
        <v>1</v>
      </c>
      <c r="K218">
        <v>14</v>
      </c>
      <c r="L218" t="s">
        <v>8</v>
      </c>
      <c r="M218" t="str">
        <f>IF(AND(Tabela1[[#This Row],[Ociosidade Manha]]&gt;2,Tabela1[[#This Row],[Ociosidade Tarde]]&gt;2),"ok","lascô")</f>
        <v>lascô</v>
      </c>
      <c r="O218" t="s">
        <v>379</v>
      </c>
      <c r="P218" s="2" t="str">
        <f>IFERROR(IF(VLOOKUP(Tabela1[[#This Row],[Cod_esc]],'EE''s aptas'!A:B,1,0)=Tabela1[[#This Row],[Cod_esc]],"Good"),"")</f>
        <v/>
      </c>
      <c r="Q218" s="2"/>
    </row>
    <row r="219" spans="1:17" x14ac:dyDescent="0.25">
      <c r="A219" t="s">
        <v>311</v>
      </c>
      <c r="B219" t="s">
        <v>312</v>
      </c>
      <c r="C219" t="s">
        <v>64</v>
      </c>
      <c r="D219">
        <v>41038</v>
      </c>
      <c r="E219" t="s">
        <v>314</v>
      </c>
      <c r="F219">
        <v>6</v>
      </c>
      <c r="G219">
        <v>6</v>
      </c>
      <c r="H219">
        <v>9</v>
      </c>
      <c r="I219" t="s">
        <v>4</v>
      </c>
      <c r="J219">
        <v>1</v>
      </c>
      <c r="K219">
        <v>18</v>
      </c>
      <c r="L219" t="s">
        <v>8</v>
      </c>
      <c r="M219" t="str">
        <f>IF(AND(Tabela1[[#This Row],[Ociosidade Manha]]&gt;2,Tabela1[[#This Row],[Ociosidade Tarde]]&gt;2),"ok","lascô")</f>
        <v>ok</v>
      </c>
      <c r="N219" t="s">
        <v>371</v>
      </c>
      <c r="O219" t="s">
        <v>379</v>
      </c>
      <c r="P219" s="2" t="str">
        <f>IFERROR(IF(VLOOKUP(Tabela1[[#This Row],[Cod_esc]],'EE''s aptas'!A:B,1,0)=Tabela1[[#This Row],[Cod_esc]],"Good"),"")</f>
        <v/>
      </c>
      <c r="Q219" s="2"/>
    </row>
    <row r="220" spans="1:17" x14ac:dyDescent="0.25">
      <c r="A220" t="s">
        <v>311</v>
      </c>
      <c r="B220" t="s">
        <v>315</v>
      </c>
      <c r="C220" t="s">
        <v>64</v>
      </c>
      <c r="D220">
        <v>904879</v>
      </c>
      <c r="E220" t="s">
        <v>316</v>
      </c>
      <c r="F220">
        <v>0</v>
      </c>
      <c r="G220">
        <v>0</v>
      </c>
      <c r="H220">
        <v>12</v>
      </c>
      <c r="I220" t="s">
        <v>4</v>
      </c>
      <c r="J220">
        <v>1</v>
      </c>
      <c r="K220">
        <v>27</v>
      </c>
      <c r="L220" t="s">
        <v>8</v>
      </c>
      <c r="M220" t="str">
        <f>IF(AND(Tabela1[[#This Row],[Ociosidade Manha]]&gt;2,Tabela1[[#This Row],[Ociosidade Tarde]]&gt;2),"ok","lascô")</f>
        <v>lascô</v>
      </c>
      <c r="O220" t="s">
        <v>379</v>
      </c>
      <c r="P220" s="2" t="str">
        <f>IFERROR(IF(VLOOKUP(Tabela1[[#This Row],[Cod_esc]],'EE''s aptas'!A:B,1,0)=Tabela1[[#This Row],[Cod_esc]],"Good"),"")</f>
        <v/>
      </c>
      <c r="Q220" s="2"/>
    </row>
    <row r="221" spans="1:17" x14ac:dyDescent="0.25">
      <c r="A221" t="s">
        <v>311</v>
      </c>
      <c r="B221" t="s">
        <v>315</v>
      </c>
      <c r="C221" t="s">
        <v>64</v>
      </c>
      <c r="D221">
        <v>191224</v>
      </c>
      <c r="E221" t="s">
        <v>317</v>
      </c>
      <c r="F221">
        <v>0</v>
      </c>
      <c r="G221">
        <v>0</v>
      </c>
      <c r="H221">
        <v>14</v>
      </c>
      <c r="I221" t="s">
        <v>4</v>
      </c>
      <c r="J221">
        <v>1</v>
      </c>
      <c r="K221">
        <v>20</v>
      </c>
      <c r="L221" t="s">
        <v>8</v>
      </c>
      <c r="M221" t="str">
        <f>IF(AND(Tabela1[[#This Row],[Ociosidade Manha]]&gt;2,Tabela1[[#This Row],[Ociosidade Tarde]]&gt;2),"ok","lascô")</f>
        <v>lascô</v>
      </c>
      <c r="O221" t="s">
        <v>379</v>
      </c>
      <c r="P221" s="2" t="str">
        <f>IFERROR(IF(VLOOKUP(Tabela1[[#This Row],[Cod_esc]],'EE''s aptas'!A:B,1,0)=Tabela1[[#This Row],[Cod_esc]],"Good"),"")</f>
        <v/>
      </c>
      <c r="Q221" s="2"/>
    </row>
    <row r="222" spans="1:17" x14ac:dyDescent="0.25">
      <c r="A222" t="s">
        <v>311</v>
      </c>
      <c r="B222" t="s">
        <v>315</v>
      </c>
      <c r="C222" t="s">
        <v>64</v>
      </c>
      <c r="D222">
        <v>41786</v>
      </c>
      <c r="E222" t="s">
        <v>318</v>
      </c>
      <c r="F222">
        <v>0</v>
      </c>
      <c r="G222">
        <v>0</v>
      </c>
      <c r="H222">
        <v>8</v>
      </c>
      <c r="I222" t="s">
        <v>4</v>
      </c>
      <c r="J222">
        <v>1</v>
      </c>
      <c r="K222">
        <v>6</v>
      </c>
      <c r="L222" t="s">
        <v>8</v>
      </c>
      <c r="M222" t="str">
        <f>IF(AND(Tabela1[[#This Row],[Ociosidade Manha]]&gt;2,Tabela1[[#This Row],[Ociosidade Tarde]]&gt;2),"ok","lascô")</f>
        <v>lascô</v>
      </c>
      <c r="O222" t="s">
        <v>379</v>
      </c>
      <c r="P222" s="2" t="str">
        <f>IFERROR(IF(VLOOKUP(Tabela1[[#This Row],[Cod_esc]],'EE''s aptas'!A:B,1,0)=Tabela1[[#This Row],[Cod_esc]],"Good"),"")</f>
        <v/>
      </c>
      <c r="Q222" s="2"/>
    </row>
    <row r="223" spans="1:17" x14ac:dyDescent="0.25">
      <c r="A223" t="s">
        <v>311</v>
      </c>
      <c r="B223" t="s">
        <v>312</v>
      </c>
      <c r="C223" t="s">
        <v>64</v>
      </c>
      <c r="D223">
        <v>191917</v>
      </c>
      <c r="E223" t="s">
        <v>319</v>
      </c>
      <c r="F223">
        <v>3</v>
      </c>
      <c r="G223">
        <v>0</v>
      </c>
      <c r="H223">
        <v>8</v>
      </c>
      <c r="I223" t="s">
        <v>4</v>
      </c>
      <c r="J223">
        <v>1</v>
      </c>
      <c r="K223">
        <v>27</v>
      </c>
      <c r="L223" t="s">
        <v>8</v>
      </c>
      <c r="M223" t="str">
        <f>IF(AND(Tabela1[[#This Row],[Ociosidade Manha]]&gt;2,Tabela1[[#This Row],[Ociosidade Tarde]]&gt;2),"ok","lascô")</f>
        <v>lascô</v>
      </c>
      <c r="O223" t="s">
        <v>379</v>
      </c>
      <c r="P223" s="2" t="str">
        <f>IFERROR(IF(VLOOKUP(Tabela1[[#This Row],[Cod_esc]],'EE''s aptas'!A:B,1,0)=Tabela1[[#This Row],[Cod_esc]],"Good"),"")</f>
        <v/>
      </c>
      <c r="Q223" s="2"/>
    </row>
    <row r="224" spans="1:17" x14ac:dyDescent="0.25">
      <c r="A224" t="s">
        <v>311</v>
      </c>
      <c r="B224" t="s">
        <v>315</v>
      </c>
      <c r="C224" t="s">
        <v>64</v>
      </c>
      <c r="D224">
        <v>5265</v>
      </c>
      <c r="E224" t="s">
        <v>320</v>
      </c>
      <c r="F224">
        <v>0</v>
      </c>
      <c r="G224">
        <v>0</v>
      </c>
      <c r="H224">
        <v>2</v>
      </c>
      <c r="I224" t="s">
        <v>4</v>
      </c>
      <c r="J224">
        <v>1</v>
      </c>
      <c r="K224">
        <v>20</v>
      </c>
      <c r="L224" t="s">
        <v>8</v>
      </c>
      <c r="M224" t="str">
        <f>IF(AND(Tabela1[[#This Row],[Ociosidade Manha]]&gt;2,Tabela1[[#This Row],[Ociosidade Tarde]]&gt;2),"ok","lascô")</f>
        <v>lascô</v>
      </c>
      <c r="O224" t="s">
        <v>379</v>
      </c>
      <c r="P224" s="2" t="str">
        <f>IFERROR(IF(VLOOKUP(Tabela1[[#This Row],[Cod_esc]],'EE''s aptas'!A:B,1,0)=Tabela1[[#This Row],[Cod_esc]],"Good"),"")</f>
        <v/>
      </c>
      <c r="Q224" s="2"/>
    </row>
    <row r="225" spans="1:17" x14ac:dyDescent="0.25">
      <c r="A225" t="s">
        <v>311</v>
      </c>
      <c r="B225" t="s">
        <v>312</v>
      </c>
      <c r="C225" t="s">
        <v>64</v>
      </c>
      <c r="D225">
        <v>461295</v>
      </c>
      <c r="E225" t="s">
        <v>321</v>
      </c>
      <c r="F225">
        <v>2</v>
      </c>
      <c r="G225">
        <v>1</v>
      </c>
      <c r="H225">
        <v>0</v>
      </c>
      <c r="I225" t="s">
        <v>4</v>
      </c>
      <c r="J225">
        <v>1</v>
      </c>
      <c r="K225">
        <v>24</v>
      </c>
      <c r="L225" t="s">
        <v>8</v>
      </c>
      <c r="M225" t="str">
        <f>IF(AND(Tabela1[[#This Row],[Ociosidade Manha]]&gt;2,Tabela1[[#This Row],[Ociosidade Tarde]]&gt;2),"ok","lascô")</f>
        <v>lascô</v>
      </c>
      <c r="O225" t="s">
        <v>379</v>
      </c>
      <c r="P225" s="2" t="str">
        <f>IFERROR(IF(VLOOKUP(Tabela1[[#This Row],[Cod_esc]],'EE''s aptas'!A:B,1,0)=Tabela1[[#This Row],[Cod_esc]],"Good"),"")</f>
        <v/>
      </c>
      <c r="Q225" s="2"/>
    </row>
    <row r="226" spans="1:17" x14ac:dyDescent="0.25">
      <c r="A226" t="s">
        <v>311</v>
      </c>
      <c r="B226" t="s">
        <v>315</v>
      </c>
      <c r="C226" t="s">
        <v>64</v>
      </c>
      <c r="D226">
        <v>37473</v>
      </c>
      <c r="E226" t="s">
        <v>322</v>
      </c>
      <c r="F226">
        <v>0</v>
      </c>
      <c r="G226">
        <v>0</v>
      </c>
      <c r="H226">
        <v>13</v>
      </c>
      <c r="I226" t="s">
        <v>4</v>
      </c>
      <c r="J226">
        <v>1</v>
      </c>
      <c r="K226">
        <v>0</v>
      </c>
      <c r="L226" t="s">
        <v>8</v>
      </c>
      <c r="M226" t="str">
        <f>IF(AND(Tabela1[[#This Row],[Ociosidade Manha]]&gt;2,Tabela1[[#This Row],[Ociosidade Tarde]]&gt;2),"ok","lascô")</f>
        <v>lascô</v>
      </c>
      <c r="O226" t="s">
        <v>379</v>
      </c>
      <c r="P226" s="2" t="str">
        <f>IFERROR(IF(VLOOKUP(Tabela1[[#This Row],[Cod_esc]],'EE''s aptas'!A:B,1,0)=Tabela1[[#This Row],[Cod_esc]],"Good"),"")</f>
        <v/>
      </c>
      <c r="Q226" s="2"/>
    </row>
    <row r="227" spans="1:17" x14ac:dyDescent="0.25">
      <c r="A227" t="s">
        <v>311</v>
      </c>
      <c r="B227" t="s">
        <v>312</v>
      </c>
      <c r="C227" t="s">
        <v>64</v>
      </c>
      <c r="D227">
        <v>5472</v>
      </c>
      <c r="E227" t="s">
        <v>323</v>
      </c>
      <c r="F227">
        <v>0</v>
      </c>
      <c r="G227">
        <v>0</v>
      </c>
      <c r="H227">
        <v>0</v>
      </c>
      <c r="I227" t="s">
        <v>8</v>
      </c>
      <c r="J227">
        <v>1</v>
      </c>
      <c r="K227">
        <v>18</v>
      </c>
      <c r="L227" t="s">
        <v>8</v>
      </c>
      <c r="M227" t="str">
        <f>IF(AND(Tabela1[[#This Row],[Ociosidade Manha]]&gt;2,Tabela1[[#This Row],[Ociosidade Tarde]]&gt;2),"ok","lascô")</f>
        <v>lascô</v>
      </c>
      <c r="O227" t="s">
        <v>379</v>
      </c>
      <c r="P227" s="2" t="str">
        <f>IFERROR(IF(VLOOKUP(Tabela1[[#This Row],[Cod_esc]],'EE''s aptas'!A:B,1,0)=Tabela1[[#This Row],[Cod_esc]],"Good"),"")</f>
        <v/>
      </c>
      <c r="Q227" s="2"/>
    </row>
    <row r="228" spans="1:17" x14ac:dyDescent="0.25">
      <c r="A228" t="s">
        <v>324</v>
      </c>
      <c r="B228" t="s">
        <v>325</v>
      </c>
      <c r="C228" t="s">
        <v>64</v>
      </c>
      <c r="D228">
        <v>5356</v>
      </c>
      <c r="E228" t="s">
        <v>326</v>
      </c>
      <c r="F228">
        <v>3</v>
      </c>
      <c r="G228">
        <v>7</v>
      </c>
      <c r="H228">
        <v>10</v>
      </c>
      <c r="I228" t="s">
        <v>4</v>
      </c>
      <c r="J228">
        <v>1</v>
      </c>
      <c r="K228">
        <v>12</v>
      </c>
      <c r="L228" t="s">
        <v>8</v>
      </c>
      <c r="M228" t="str">
        <f>IF(AND(Tabela1[[#This Row],[Ociosidade Manha]]&gt;2,Tabela1[[#This Row],[Ociosidade Tarde]]&gt;2),"ok","lascô")</f>
        <v>ok</v>
      </c>
      <c r="N228" t="s">
        <v>371</v>
      </c>
      <c r="O228" t="s">
        <v>379</v>
      </c>
      <c r="P228" s="2" t="str">
        <f>IFERROR(IF(VLOOKUP(Tabela1[[#This Row],[Cod_esc]],'EE''s aptas'!A:B,1,0)=Tabela1[[#This Row],[Cod_esc]],"Good"),"")</f>
        <v>Good</v>
      </c>
      <c r="Q228" s="2"/>
    </row>
    <row r="229" spans="1:17" x14ac:dyDescent="0.25">
      <c r="A229" t="s">
        <v>327</v>
      </c>
      <c r="B229" t="s">
        <v>328</v>
      </c>
      <c r="C229" t="s">
        <v>328</v>
      </c>
      <c r="D229">
        <v>7195</v>
      </c>
      <c r="E229" t="s">
        <v>329</v>
      </c>
      <c r="F229">
        <v>0</v>
      </c>
      <c r="G229">
        <v>0</v>
      </c>
      <c r="H229">
        <v>0</v>
      </c>
      <c r="I229" t="s">
        <v>4</v>
      </c>
      <c r="J229">
        <v>1</v>
      </c>
      <c r="K229">
        <v>17</v>
      </c>
      <c r="L229" t="s">
        <v>8</v>
      </c>
      <c r="M229" t="str">
        <f>IF(AND(Tabela1[[#This Row],[Ociosidade Manha]]&gt;2,Tabela1[[#This Row],[Ociosidade Tarde]]&gt;2),"ok","lascô")</f>
        <v>lascô</v>
      </c>
      <c r="O229" t="s">
        <v>379</v>
      </c>
      <c r="P229" s="2" t="str">
        <f>IFERROR(IF(VLOOKUP(Tabela1[[#This Row],[Cod_esc]],'EE''s aptas'!A:B,1,0)=Tabela1[[#This Row],[Cod_esc]],"Good"),"")</f>
        <v/>
      </c>
      <c r="Q229" s="2"/>
    </row>
    <row r="230" spans="1:17" x14ac:dyDescent="0.25">
      <c r="A230" t="s">
        <v>327</v>
      </c>
      <c r="B230" t="s">
        <v>328</v>
      </c>
      <c r="C230" t="s">
        <v>328</v>
      </c>
      <c r="D230">
        <v>7213</v>
      </c>
      <c r="E230" t="s">
        <v>330</v>
      </c>
      <c r="F230">
        <v>3</v>
      </c>
      <c r="G230">
        <v>0</v>
      </c>
      <c r="H230">
        <v>6</v>
      </c>
      <c r="I230" t="s">
        <v>4</v>
      </c>
      <c r="J230">
        <v>1</v>
      </c>
      <c r="K230">
        <v>17</v>
      </c>
      <c r="L230" t="s">
        <v>8</v>
      </c>
      <c r="M230" t="str">
        <f>IF(AND(Tabela1[[#This Row],[Ociosidade Manha]]&gt;2,Tabela1[[#This Row],[Ociosidade Tarde]]&gt;2),"ok","lascô")</f>
        <v>lascô</v>
      </c>
      <c r="O230" t="s">
        <v>379</v>
      </c>
      <c r="P230" s="2" t="str">
        <f>IFERROR(IF(VLOOKUP(Tabela1[[#This Row],[Cod_esc]],'EE''s aptas'!A:B,1,0)=Tabela1[[#This Row],[Cod_esc]],"Good"),"")</f>
        <v/>
      </c>
      <c r="Q230" s="2"/>
    </row>
    <row r="231" spans="1:17" x14ac:dyDescent="0.25">
      <c r="A231" t="s">
        <v>327</v>
      </c>
      <c r="B231" t="s">
        <v>328</v>
      </c>
      <c r="C231" t="s">
        <v>328</v>
      </c>
      <c r="D231">
        <v>7262</v>
      </c>
      <c r="E231" t="s">
        <v>331</v>
      </c>
      <c r="F231">
        <v>2</v>
      </c>
      <c r="G231">
        <v>2</v>
      </c>
      <c r="H231">
        <v>7</v>
      </c>
      <c r="I231" t="s">
        <v>4</v>
      </c>
      <c r="J231">
        <v>1</v>
      </c>
      <c r="K231">
        <v>14</v>
      </c>
      <c r="L231" t="s">
        <v>8</v>
      </c>
      <c r="M231" t="str">
        <f>IF(AND(Tabela1[[#This Row],[Ociosidade Manha]]&gt;2,Tabela1[[#This Row],[Ociosidade Tarde]]&gt;2),"ok","lascô")</f>
        <v>lascô</v>
      </c>
      <c r="O231" t="s">
        <v>379</v>
      </c>
      <c r="P231" s="2" t="str">
        <f>IFERROR(IF(VLOOKUP(Tabela1[[#This Row],[Cod_esc]],'EE''s aptas'!A:B,1,0)=Tabela1[[#This Row],[Cod_esc]],"Good"),"")</f>
        <v/>
      </c>
      <c r="Q231" s="2"/>
    </row>
    <row r="232" spans="1:17" x14ac:dyDescent="0.25">
      <c r="A232" t="s">
        <v>327</v>
      </c>
      <c r="B232" t="s">
        <v>328</v>
      </c>
      <c r="C232" t="s">
        <v>328</v>
      </c>
      <c r="D232">
        <v>7237</v>
      </c>
      <c r="E232" t="s">
        <v>332</v>
      </c>
      <c r="F232">
        <v>5</v>
      </c>
      <c r="G232">
        <v>2</v>
      </c>
      <c r="H232">
        <v>0</v>
      </c>
      <c r="I232" t="s">
        <v>4</v>
      </c>
      <c r="J232">
        <v>1</v>
      </c>
      <c r="K232">
        <v>18</v>
      </c>
      <c r="L232" t="s">
        <v>8</v>
      </c>
      <c r="M232" t="str">
        <f>IF(AND(Tabela1[[#This Row],[Ociosidade Manha]]&gt;2,Tabela1[[#This Row],[Ociosidade Tarde]]&gt;2),"ok","lascô")</f>
        <v>lascô</v>
      </c>
      <c r="O232" t="s">
        <v>379</v>
      </c>
      <c r="P232" s="2" t="str">
        <f>IFERROR(IF(VLOOKUP(Tabela1[[#This Row],[Cod_esc]],'EE''s aptas'!A:B,1,0)=Tabela1[[#This Row],[Cod_esc]],"Good"),"")</f>
        <v/>
      </c>
      <c r="Q232" s="2"/>
    </row>
    <row r="233" spans="1:17" x14ac:dyDescent="0.25">
      <c r="A233" t="s">
        <v>327</v>
      </c>
      <c r="B233" t="s">
        <v>328</v>
      </c>
      <c r="C233" t="s">
        <v>328</v>
      </c>
      <c r="D233">
        <v>908927</v>
      </c>
      <c r="E233" t="s">
        <v>333</v>
      </c>
      <c r="F233">
        <v>0</v>
      </c>
      <c r="G233">
        <v>0</v>
      </c>
      <c r="H233">
        <v>0</v>
      </c>
      <c r="I233" t="s">
        <v>4</v>
      </c>
      <c r="J233">
        <v>1</v>
      </c>
      <c r="K233">
        <v>18</v>
      </c>
      <c r="L233" t="s">
        <v>8</v>
      </c>
      <c r="M233" t="str">
        <f>IF(AND(Tabela1[[#This Row],[Ociosidade Manha]]&gt;2,Tabela1[[#This Row],[Ociosidade Tarde]]&gt;2),"ok","lascô")</f>
        <v>lascô</v>
      </c>
      <c r="O233" t="s">
        <v>379</v>
      </c>
      <c r="P233" s="2" t="str">
        <f>IFERROR(IF(VLOOKUP(Tabela1[[#This Row],[Cod_esc]],'EE''s aptas'!A:B,1,0)=Tabela1[[#This Row],[Cod_esc]],"Good"),"")</f>
        <v/>
      </c>
      <c r="Q233" s="2"/>
    </row>
    <row r="234" spans="1:17" x14ac:dyDescent="0.25">
      <c r="A234" t="s">
        <v>334</v>
      </c>
      <c r="B234" t="s">
        <v>334</v>
      </c>
      <c r="C234" t="s">
        <v>334</v>
      </c>
      <c r="D234">
        <v>10194</v>
      </c>
      <c r="E234" t="s">
        <v>335</v>
      </c>
      <c r="F234">
        <v>0</v>
      </c>
      <c r="G234">
        <v>2</v>
      </c>
      <c r="H234">
        <v>4</v>
      </c>
      <c r="I234" t="s">
        <v>4</v>
      </c>
      <c r="J234">
        <v>1</v>
      </c>
      <c r="K234">
        <v>15</v>
      </c>
      <c r="L234" t="s">
        <v>8</v>
      </c>
      <c r="M234" t="str">
        <f>IF(AND(Tabela1[[#This Row],[Ociosidade Manha]]&gt;2,Tabela1[[#This Row],[Ociosidade Tarde]]&gt;2),"ok","lascô")</f>
        <v>lascô</v>
      </c>
      <c r="O234" t="s">
        <v>379</v>
      </c>
      <c r="P234" s="2" t="str">
        <f>IFERROR(IF(VLOOKUP(Tabela1[[#This Row],[Cod_esc]],'EE''s aptas'!A:B,1,0)=Tabela1[[#This Row],[Cod_esc]],"Good"),"")</f>
        <v/>
      </c>
      <c r="Q234" s="2"/>
    </row>
    <row r="235" spans="1:17" x14ac:dyDescent="0.25">
      <c r="A235" t="s">
        <v>334</v>
      </c>
      <c r="B235" t="s">
        <v>334</v>
      </c>
      <c r="C235" t="s">
        <v>334</v>
      </c>
      <c r="D235">
        <v>10259</v>
      </c>
      <c r="E235" t="s">
        <v>336</v>
      </c>
      <c r="F235">
        <v>1</v>
      </c>
      <c r="G235">
        <v>0</v>
      </c>
      <c r="H235">
        <v>11</v>
      </c>
      <c r="I235" t="s">
        <v>4</v>
      </c>
      <c r="J235">
        <v>1</v>
      </c>
      <c r="K235">
        <v>17</v>
      </c>
      <c r="L235" t="s">
        <v>8</v>
      </c>
      <c r="M235" t="str">
        <f>IF(AND(Tabela1[[#This Row],[Ociosidade Manha]]&gt;2,Tabela1[[#This Row],[Ociosidade Tarde]]&gt;2),"ok","lascô")</f>
        <v>lascô</v>
      </c>
      <c r="O235" t="s">
        <v>379</v>
      </c>
      <c r="P235" s="2" t="str">
        <f>IFERROR(IF(VLOOKUP(Tabela1[[#This Row],[Cod_esc]],'EE''s aptas'!A:B,1,0)=Tabela1[[#This Row],[Cod_esc]],"Good"),"")</f>
        <v/>
      </c>
      <c r="Q235" s="2"/>
    </row>
    <row r="236" spans="1:17" x14ac:dyDescent="0.25">
      <c r="A236" t="s">
        <v>334</v>
      </c>
      <c r="B236" t="s">
        <v>334</v>
      </c>
      <c r="C236" t="s">
        <v>334</v>
      </c>
      <c r="D236">
        <v>40769</v>
      </c>
      <c r="E236" t="s">
        <v>337</v>
      </c>
      <c r="F236">
        <v>0</v>
      </c>
      <c r="G236">
        <v>0</v>
      </c>
      <c r="H236">
        <v>4</v>
      </c>
      <c r="I236" t="s">
        <v>4</v>
      </c>
      <c r="J236">
        <v>1</v>
      </c>
      <c r="K236">
        <v>18</v>
      </c>
      <c r="L236" t="s">
        <v>8</v>
      </c>
      <c r="M236" t="str">
        <f>IF(AND(Tabela1[[#This Row],[Ociosidade Manha]]&gt;2,Tabela1[[#This Row],[Ociosidade Tarde]]&gt;2),"ok","lascô")</f>
        <v>lascô</v>
      </c>
      <c r="O236" t="s">
        <v>379</v>
      </c>
      <c r="P236" s="2" t="str">
        <f>IFERROR(IF(VLOOKUP(Tabela1[[#This Row],[Cod_esc]],'EE''s aptas'!A:B,1,0)=Tabela1[[#This Row],[Cod_esc]],"Good"),"")</f>
        <v/>
      </c>
      <c r="Q236" s="2"/>
    </row>
    <row r="237" spans="1:17" x14ac:dyDescent="0.25">
      <c r="A237" t="s">
        <v>334</v>
      </c>
      <c r="B237" t="s">
        <v>334</v>
      </c>
      <c r="C237" t="s">
        <v>334</v>
      </c>
      <c r="D237">
        <v>902494</v>
      </c>
      <c r="E237" t="s">
        <v>338</v>
      </c>
      <c r="F237">
        <v>3</v>
      </c>
      <c r="G237">
        <v>3</v>
      </c>
      <c r="H237">
        <v>0</v>
      </c>
      <c r="I237" t="s">
        <v>4</v>
      </c>
      <c r="J237">
        <v>0</v>
      </c>
      <c r="K237">
        <v>18</v>
      </c>
      <c r="L237" t="s">
        <v>8</v>
      </c>
      <c r="M237" t="str">
        <f>IF(AND(Tabela1[[#This Row],[Ociosidade Manha]]&gt;2,Tabela1[[#This Row],[Ociosidade Tarde]]&gt;2),"ok","lascô")</f>
        <v>ok</v>
      </c>
      <c r="O237" t="s">
        <v>379</v>
      </c>
      <c r="P237" s="2" t="str">
        <f>IFERROR(IF(VLOOKUP(Tabela1[[#This Row],[Cod_esc]],'EE''s aptas'!A:B,1,0)=Tabela1[[#This Row],[Cod_esc]],"Good"),"")</f>
        <v/>
      </c>
      <c r="Q237" s="2"/>
    </row>
    <row r="238" spans="1:17" x14ac:dyDescent="0.25">
      <c r="A238" t="s">
        <v>334</v>
      </c>
      <c r="B238" t="s">
        <v>334</v>
      </c>
      <c r="C238" t="s">
        <v>334</v>
      </c>
      <c r="D238">
        <v>10352</v>
      </c>
      <c r="E238" t="s">
        <v>339</v>
      </c>
      <c r="F238">
        <v>1</v>
      </c>
      <c r="G238">
        <v>1</v>
      </c>
      <c r="H238">
        <v>7</v>
      </c>
      <c r="I238" t="s">
        <v>4</v>
      </c>
      <c r="J238">
        <v>1</v>
      </c>
      <c r="K238">
        <v>7</v>
      </c>
      <c r="L238" t="s">
        <v>8</v>
      </c>
      <c r="M238" t="str">
        <f>IF(AND(Tabela1[[#This Row],[Ociosidade Manha]]&gt;2,Tabela1[[#This Row],[Ociosidade Tarde]]&gt;2),"ok","lascô")</f>
        <v>lascô</v>
      </c>
      <c r="O238" t="s">
        <v>379</v>
      </c>
      <c r="P238" s="2" t="str">
        <f>IFERROR(IF(VLOOKUP(Tabela1[[#This Row],[Cod_esc]],'EE''s aptas'!A:B,1,0)=Tabela1[[#This Row],[Cod_esc]],"Good"),"")</f>
        <v/>
      </c>
      <c r="Q238" s="2"/>
    </row>
    <row r="239" spans="1:17" x14ac:dyDescent="0.25">
      <c r="A239" t="s">
        <v>340</v>
      </c>
      <c r="B239" t="s">
        <v>341</v>
      </c>
      <c r="C239" t="s">
        <v>341</v>
      </c>
      <c r="D239">
        <v>14084</v>
      </c>
      <c r="E239" t="s">
        <v>342</v>
      </c>
      <c r="F239">
        <v>6</v>
      </c>
      <c r="G239">
        <v>5</v>
      </c>
      <c r="H239">
        <v>0</v>
      </c>
      <c r="I239" t="s">
        <v>4</v>
      </c>
      <c r="J239">
        <v>1</v>
      </c>
      <c r="K239">
        <v>13</v>
      </c>
      <c r="L239" t="s">
        <v>8</v>
      </c>
      <c r="M239" t="str">
        <f>IF(AND(Tabela1[[#This Row],[Ociosidade Manha]]&gt;2,Tabela1[[#This Row],[Ociosidade Tarde]]&gt;2),"ok","lascô")</f>
        <v>ok</v>
      </c>
      <c r="N239" t="s">
        <v>371</v>
      </c>
      <c r="O239" t="s">
        <v>379</v>
      </c>
      <c r="P239" s="2" t="str">
        <f>IFERROR(IF(VLOOKUP(Tabela1[[#This Row],[Cod_esc]],'EE''s aptas'!A:B,1,0)=Tabela1[[#This Row],[Cod_esc]],"Good"),"")</f>
        <v/>
      </c>
      <c r="Q239" s="2"/>
    </row>
    <row r="240" spans="1:17" x14ac:dyDescent="0.25">
      <c r="A240" t="s">
        <v>340</v>
      </c>
      <c r="B240" t="s">
        <v>341</v>
      </c>
      <c r="C240" t="s">
        <v>341</v>
      </c>
      <c r="D240">
        <v>906748</v>
      </c>
      <c r="E240" t="s">
        <v>343</v>
      </c>
      <c r="F240">
        <v>0</v>
      </c>
      <c r="G240">
        <v>0</v>
      </c>
      <c r="H240">
        <v>8</v>
      </c>
      <c r="I240" t="s">
        <v>8</v>
      </c>
      <c r="J240">
        <v>1</v>
      </c>
      <c r="K240">
        <v>19</v>
      </c>
      <c r="L240" t="s">
        <v>8</v>
      </c>
      <c r="M240" t="str">
        <f>IF(AND(Tabela1[[#This Row],[Ociosidade Manha]]&gt;2,Tabela1[[#This Row],[Ociosidade Tarde]]&gt;2),"ok","lascô")</f>
        <v>lascô</v>
      </c>
      <c r="O240" t="s">
        <v>379</v>
      </c>
      <c r="P240" s="2" t="str">
        <f>IFERROR(IF(VLOOKUP(Tabela1[[#This Row],[Cod_esc]],'EE''s aptas'!A:B,1,0)=Tabela1[[#This Row],[Cod_esc]],"Good"),"")</f>
        <v/>
      </c>
      <c r="Q240" s="2"/>
    </row>
    <row r="241" spans="1:17" x14ac:dyDescent="0.25">
      <c r="A241" t="s">
        <v>340</v>
      </c>
      <c r="B241" t="s">
        <v>341</v>
      </c>
      <c r="C241" t="s">
        <v>341</v>
      </c>
      <c r="D241">
        <v>42341</v>
      </c>
      <c r="E241" t="s">
        <v>344</v>
      </c>
      <c r="F241">
        <v>1</v>
      </c>
      <c r="G241">
        <v>1</v>
      </c>
      <c r="H241">
        <v>8</v>
      </c>
      <c r="I241" t="s">
        <v>4</v>
      </c>
      <c r="J241">
        <v>1</v>
      </c>
      <c r="K241">
        <v>18</v>
      </c>
      <c r="L241" t="s">
        <v>8</v>
      </c>
      <c r="M241" t="str">
        <f>IF(AND(Tabela1[[#This Row],[Ociosidade Manha]]&gt;2,Tabela1[[#This Row],[Ociosidade Tarde]]&gt;2),"ok","lascô")</f>
        <v>lascô</v>
      </c>
      <c r="O241" t="s">
        <v>379</v>
      </c>
      <c r="P241" s="2" t="str">
        <f>IFERROR(IF(VLOOKUP(Tabela1[[#This Row],[Cod_esc]],'EE''s aptas'!A:B,1,0)=Tabela1[[#This Row],[Cod_esc]],"Good"),"")</f>
        <v/>
      </c>
      <c r="Q241" s="2"/>
    </row>
    <row r="242" spans="1:17" x14ac:dyDescent="0.25">
      <c r="A242" t="s">
        <v>340</v>
      </c>
      <c r="B242" t="s">
        <v>341</v>
      </c>
      <c r="C242" t="s">
        <v>341</v>
      </c>
      <c r="D242">
        <v>45482</v>
      </c>
      <c r="E242" t="s">
        <v>345</v>
      </c>
      <c r="F242">
        <v>4</v>
      </c>
      <c r="G242">
        <v>2</v>
      </c>
      <c r="H242">
        <v>9</v>
      </c>
      <c r="I242" t="s">
        <v>4</v>
      </c>
      <c r="J242">
        <v>1</v>
      </c>
      <c r="K242">
        <v>0</v>
      </c>
      <c r="L242" t="s">
        <v>8</v>
      </c>
      <c r="M242" t="str">
        <f>IF(AND(Tabela1[[#This Row],[Ociosidade Manha]]&gt;2,Tabela1[[#This Row],[Ociosidade Tarde]]&gt;2),"ok","lascô")</f>
        <v>lascô</v>
      </c>
      <c r="O242" t="s">
        <v>379</v>
      </c>
      <c r="P242" s="2" t="str">
        <f>IFERROR(IF(VLOOKUP(Tabela1[[#This Row],[Cod_esc]],'EE''s aptas'!A:B,1,0)=Tabela1[[#This Row],[Cod_esc]],"Good"),"")</f>
        <v/>
      </c>
      <c r="Q242" s="2"/>
    </row>
    <row r="243" spans="1:17" x14ac:dyDescent="0.25">
      <c r="A243" t="s">
        <v>340</v>
      </c>
      <c r="B243" t="s">
        <v>340</v>
      </c>
      <c r="C243" t="s">
        <v>340</v>
      </c>
      <c r="D243">
        <v>43916</v>
      </c>
      <c r="E243" t="s">
        <v>346</v>
      </c>
      <c r="F243">
        <v>0</v>
      </c>
      <c r="G243">
        <v>1</v>
      </c>
      <c r="H243">
        <v>4</v>
      </c>
      <c r="I243" t="s">
        <v>4</v>
      </c>
      <c r="J243">
        <v>1</v>
      </c>
      <c r="K243">
        <v>12</v>
      </c>
      <c r="L243" t="s">
        <v>8</v>
      </c>
      <c r="M243" t="str">
        <f>IF(AND(Tabela1[[#This Row],[Ociosidade Manha]]&gt;2,Tabela1[[#This Row],[Ociosidade Tarde]]&gt;2),"ok","lascô")</f>
        <v>lascô</v>
      </c>
      <c r="O243" t="s">
        <v>379</v>
      </c>
      <c r="P243" s="2" t="str">
        <f>IFERROR(IF(VLOOKUP(Tabela1[[#This Row],[Cod_esc]],'EE''s aptas'!A:B,1,0)=Tabela1[[#This Row],[Cod_esc]],"Good"),"")</f>
        <v/>
      </c>
      <c r="Q243" s="2"/>
    </row>
    <row r="244" spans="1:17" x14ac:dyDescent="0.25">
      <c r="A244" t="s">
        <v>340</v>
      </c>
      <c r="B244" t="s">
        <v>340</v>
      </c>
      <c r="C244" t="s">
        <v>340</v>
      </c>
      <c r="D244">
        <v>901600</v>
      </c>
      <c r="E244" t="s">
        <v>347</v>
      </c>
      <c r="F244">
        <v>0</v>
      </c>
      <c r="G244">
        <v>0</v>
      </c>
      <c r="H244">
        <v>6</v>
      </c>
      <c r="I244" t="s">
        <v>4</v>
      </c>
      <c r="J244">
        <v>1</v>
      </c>
      <c r="K244">
        <v>1</v>
      </c>
      <c r="L244" t="s">
        <v>8</v>
      </c>
      <c r="M244" t="str">
        <f>IF(AND(Tabela1[[#This Row],[Ociosidade Manha]]&gt;2,Tabela1[[#This Row],[Ociosidade Tarde]]&gt;2),"ok","lascô")</f>
        <v>lascô</v>
      </c>
      <c r="O244" t="s">
        <v>379</v>
      </c>
      <c r="P244" s="2" t="str">
        <f>IFERROR(IF(VLOOKUP(Tabela1[[#This Row],[Cod_esc]],'EE''s aptas'!A:B,1,0)=Tabela1[[#This Row],[Cod_esc]],"Good"),"")</f>
        <v/>
      </c>
      <c r="Q244" s="2"/>
    </row>
    <row r="245" spans="1:17" x14ac:dyDescent="0.25">
      <c r="A245" t="s">
        <v>340</v>
      </c>
      <c r="B245" t="s">
        <v>340</v>
      </c>
      <c r="C245" t="s">
        <v>340</v>
      </c>
      <c r="D245">
        <v>14023</v>
      </c>
      <c r="E245" t="s">
        <v>348</v>
      </c>
      <c r="F245">
        <v>0</v>
      </c>
      <c r="G245">
        <v>0</v>
      </c>
      <c r="H245">
        <v>3</v>
      </c>
      <c r="I245" t="s">
        <v>4</v>
      </c>
      <c r="J245">
        <v>1</v>
      </c>
      <c r="K245">
        <v>17</v>
      </c>
      <c r="L245" t="s">
        <v>8</v>
      </c>
      <c r="M245" t="str">
        <f>IF(AND(Tabela1[[#This Row],[Ociosidade Manha]]&gt;2,Tabela1[[#This Row],[Ociosidade Tarde]]&gt;2),"ok","lascô")</f>
        <v>lascô</v>
      </c>
      <c r="O245" t="s">
        <v>379</v>
      </c>
      <c r="P245" s="2" t="str">
        <f>IFERROR(IF(VLOOKUP(Tabela1[[#This Row],[Cod_esc]],'EE''s aptas'!A:B,1,0)=Tabela1[[#This Row],[Cod_esc]],"Good"),"")</f>
        <v/>
      </c>
      <c r="Q245" s="2"/>
    </row>
    <row r="246" spans="1:17" x14ac:dyDescent="0.25">
      <c r="A246" t="s">
        <v>349</v>
      </c>
      <c r="B246" t="s">
        <v>349</v>
      </c>
      <c r="C246" t="s">
        <v>349</v>
      </c>
      <c r="D246">
        <v>34617</v>
      </c>
      <c r="E246" t="s">
        <v>350</v>
      </c>
      <c r="F246">
        <v>3</v>
      </c>
      <c r="G246">
        <v>6</v>
      </c>
      <c r="H246">
        <v>0</v>
      </c>
      <c r="I246" t="s">
        <v>8</v>
      </c>
      <c r="J246">
        <v>1</v>
      </c>
      <c r="K246">
        <v>18</v>
      </c>
      <c r="L246" t="s">
        <v>8</v>
      </c>
      <c r="M246" t="str">
        <f>IF(AND(Tabela1[[#This Row],[Ociosidade Manha]]&gt;2,Tabela1[[#This Row],[Ociosidade Tarde]]&gt;2),"ok","lascô")</f>
        <v>ok</v>
      </c>
      <c r="O246" t="s">
        <v>379</v>
      </c>
      <c r="P246" s="2" t="str">
        <f>IFERROR(IF(VLOOKUP(Tabela1[[#This Row],[Cod_esc]],'EE''s aptas'!A:B,1,0)=Tabela1[[#This Row],[Cod_esc]],"Good"),"")</f>
        <v/>
      </c>
      <c r="Q246" s="2"/>
    </row>
    <row r="247" spans="1:17" x14ac:dyDescent="0.25">
      <c r="A247" t="s">
        <v>349</v>
      </c>
      <c r="B247" t="s">
        <v>349</v>
      </c>
      <c r="C247" t="s">
        <v>349</v>
      </c>
      <c r="D247">
        <v>34587</v>
      </c>
      <c r="E247" t="s">
        <v>351</v>
      </c>
      <c r="F247">
        <v>1</v>
      </c>
      <c r="G247">
        <v>11</v>
      </c>
      <c r="H247">
        <v>0</v>
      </c>
      <c r="I247" t="s">
        <v>4</v>
      </c>
      <c r="J247">
        <v>1</v>
      </c>
      <c r="K247">
        <v>25</v>
      </c>
      <c r="L247" t="s">
        <v>8</v>
      </c>
      <c r="M247" t="str">
        <f>IF(AND(Tabela1[[#This Row],[Ociosidade Manha]]&gt;2,Tabela1[[#This Row],[Ociosidade Tarde]]&gt;2),"ok","lascô")</f>
        <v>lascô</v>
      </c>
      <c r="O247" t="s">
        <v>379</v>
      </c>
      <c r="P247" s="2" t="str">
        <f>IFERROR(IF(VLOOKUP(Tabela1[[#This Row],[Cod_esc]],'EE''s aptas'!A:B,1,0)=Tabela1[[#This Row],[Cod_esc]],"Good"),"")</f>
        <v/>
      </c>
      <c r="Q247" s="2"/>
    </row>
    <row r="248" spans="1:17" x14ac:dyDescent="0.25">
      <c r="A248" t="s">
        <v>349</v>
      </c>
      <c r="B248" t="s">
        <v>349</v>
      </c>
      <c r="C248" t="s">
        <v>349</v>
      </c>
      <c r="D248">
        <v>34575</v>
      </c>
      <c r="E248" t="s">
        <v>352</v>
      </c>
      <c r="F248">
        <v>4</v>
      </c>
      <c r="G248">
        <v>7</v>
      </c>
      <c r="H248">
        <v>2</v>
      </c>
      <c r="I248" t="s">
        <v>4</v>
      </c>
      <c r="J248">
        <v>1</v>
      </c>
      <c r="K248">
        <v>17</v>
      </c>
      <c r="L248" t="s">
        <v>8</v>
      </c>
      <c r="M248" t="str">
        <f>IF(AND(Tabela1[[#This Row],[Ociosidade Manha]]&gt;2,Tabela1[[#This Row],[Ociosidade Tarde]]&gt;2),"ok","lascô")</f>
        <v>ok</v>
      </c>
      <c r="N248" t="s">
        <v>371</v>
      </c>
      <c r="O248" t="s">
        <v>379</v>
      </c>
      <c r="P248" s="2" t="str">
        <f>IFERROR(IF(VLOOKUP(Tabela1[[#This Row],[Cod_esc]],'EE''s aptas'!A:B,1,0)=Tabela1[[#This Row],[Cod_esc]],"Good"),"")</f>
        <v/>
      </c>
      <c r="Q248" s="2"/>
    </row>
    <row r="249" spans="1:17" x14ac:dyDescent="0.25">
      <c r="A249" t="s">
        <v>353</v>
      </c>
      <c r="B249" t="s">
        <v>353</v>
      </c>
      <c r="C249" t="s">
        <v>353</v>
      </c>
      <c r="D249">
        <v>29117</v>
      </c>
      <c r="E249" t="s">
        <v>354</v>
      </c>
      <c r="F249">
        <v>3</v>
      </c>
      <c r="G249">
        <v>2</v>
      </c>
      <c r="H249">
        <v>8</v>
      </c>
      <c r="I249" t="s">
        <v>4</v>
      </c>
      <c r="J249">
        <v>1</v>
      </c>
      <c r="K249">
        <v>16</v>
      </c>
      <c r="L249" t="s">
        <v>8</v>
      </c>
      <c r="M249" t="str">
        <f>IF(AND(Tabela1[[#This Row],[Ociosidade Manha]]&gt;2,Tabela1[[#This Row],[Ociosidade Tarde]]&gt;2),"ok","lascô")</f>
        <v>lascô</v>
      </c>
      <c r="O249" t="s">
        <v>379</v>
      </c>
      <c r="P249" s="2" t="str">
        <f>IFERROR(IF(VLOOKUP(Tabela1[[#This Row],[Cod_esc]],'EE''s aptas'!A:B,1,0)=Tabela1[[#This Row],[Cod_esc]],"Good"),"")</f>
        <v/>
      </c>
      <c r="Q249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4"/>
  <sheetViews>
    <sheetView showGridLines="0" topLeftCell="D1" zoomScale="85" zoomScaleNormal="85" workbookViewId="0">
      <selection activeCell="P6" sqref="P6:U8"/>
    </sheetView>
  </sheetViews>
  <sheetFormatPr defaultRowHeight="15" x14ac:dyDescent="0.25"/>
  <cols>
    <col min="1" max="1" width="20.5703125" bestFit="1" customWidth="1"/>
    <col min="2" max="3" width="24.140625" bestFit="1" customWidth="1"/>
    <col min="4" max="4" width="11.28515625" bestFit="1" customWidth="1"/>
    <col min="5" max="5" width="59.5703125" bestFit="1" customWidth="1"/>
    <col min="6" max="6" width="27" bestFit="1" customWidth="1"/>
    <col min="7" max="7" width="25.7109375" bestFit="1" customWidth="1"/>
    <col min="8" max="8" width="20" bestFit="1" customWidth="1"/>
    <col min="9" max="10" width="18.7109375" bestFit="1" customWidth="1"/>
    <col min="11" max="11" width="13.42578125" bestFit="1" customWidth="1"/>
    <col min="13" max="13" width="11.5703125" bestFit="1" customWidth="1"/>
    <col min="14" max="14" width="10.5703125" bestFit="1" customWidth="1"/>
    <col min="15" max="15" width="26.140625" bestFit="1" customWidth="1"/>
    <col min="16" max="16" width="21.7109375" bestFit="1" customWidth="1"/>
    <col min="17" max="18" width="36.85546875" bestFit="1" customWidth="1"/>
    <col min="19" max="19" width="11.5703125" bestFit="1" customWidth="1"/>
    <col min="20" max="24" width="0" hidden="1" customWidth="1"/>
    <col min="25" max="25" width="31.7109375" bestFit="1" customWidth="1"/>
    <col min="26" max="26" width="21.85546875" bestFit="1" customWidth="1"/>
    <col min="27" max="27" width="63.7109375" customWidth="1"/>
    <col min="28" max="29" width="11.28515625" bestFit="1" customWidth="1"/>
  </cols>
  <sheetData>
    <row r="1" spans="1:29" x14ac:dyDescent="0.25">
      <c r="A1" s="1" t="s">
        <v>360</v>
      </c>
    </row>
    <row r="2" spans="1:29" x14ac:dyDescent="0.25">
      <c r="A2" s="1" t="s">
        <v>361</v>
      </c>
    </row>
    <row r="4" spans="1:29" x14ac:dyDescent="0.25">
      <c r="S4" s="8"/>
      <c r="T4" s="9" t="s">
        <v>380</v>
      </c>
      <c r="U4" s="9"/>
      <c r="V4" s="9"/>
      <c r="W4" s="9"/>
      <c r="X4" s="9"/>
    </row>
    <row r="5" spans="1:29" x14ac:dyDescent="0.25">
      <c r="A5" t="s">
        <v>355</v>
      </c>
      <c r="B5" t="s">
        <v>356</v>
      </c>
      <c r="C5" t="s">
        <v>357</v>
      </c>
      <c r="D5" t="s">
        <v>358</v>
      </c>
      <c r="E5" t="s">
        <v>359</v>
      </c>
      <c r="F5" t="s">
        <v>388</v>
      </c>
      <c r="G5" t="s">
        <v>389</v>
      </c>
      <c r="H5" t="s">
        <v>362</v>
      </c>
      <c r="I5" t="s">
        <v>363</v>
      </c>
      <c r="J5" t="s">
        <v>364</v>
      </c>
      <c r="K5" t="s">
        <v>386</v>
      </c>
      <c r="L5" t="s">
        <v>365</v>
      </c>
      <c r="M5" t="s">
        <v>366</v>
      </c>
      <c r="N5" t="s">
        <v>367</v>
      </c>
      <c r="O5" t="s">
        <v>368</v>
      </c>
      <c r="P5" t="s">
        <v>370</v>
      </c>
      <c r="Q5" t="s">
        <v>373</v>
      </c>
      <c r="R5" t="s">
        <v>369</v>
      </c>
      <c r="S5" t="s">
        <v>372</v>
      </c>
      <c r="T5" t="s">
        <v>381</v>
      </c>
      <c r="U5" t="s">
        <v>382</v>
      </c>
      <c r="V5" t="s">
        <v>383</v>
      </c>
      <c r="W5" t="s">
        <v>384</v>
      </c>
      <c r="X5" t="s">
        <v>385</v>
      </c>
      <c r="Y5" t="s">
        <v>387</v>
      </c>
      <c r="Z5" t="s">
        <v>510</v>
      </c>
      <c r="AA5" t="s">
        <v>755</v>
      </c>
      <c r="AB5" t="s">
        <v>590</v>
      </c>
      <c r="AC5" t="s">
        <v>591</v>
      </c>
    </row>
    <row r="6" spans="1:29" x14ac:dyDescent="0.25">
      <c r="A6" t="s">
        <v>1</v>
      </c>
      <c r="B6" t="s">
        <v>2</v>
      </c>
      <c r="C6" t="s">
        <v>2</v>
      </c>
      <c r="D6">
        <v>47016</v>
      </c>
      <c r="E6" t="s">
        <v>3</v>
      </c>
      <c r="F6">
        <f>IF((Tabela13[[#This Row],[Ociosidade Manha]]-2)&gt;2,2,(Tabela13[[#This Row],[Ociosidade Manha]]-2))</f>
        <v>2</v>
      </c>
      <c r="G6">
        <f>IF((Tabela13[[#This Row],[Ociosidade Tarde]]-2)&gt;3,3,(Tabela13[[#This Row],[Ociosidade Tarde]]-2))</f>
        <v>3</v>
      </c>
      <c r="H6">
        <v>8</v>
      </c>
      <c r="I6">
        <v>9</v>
      </c>
      <c r="J6">
        <v>7</v>
      </c>
      <c r="K6" t="s">
        <v>4</v>
      </c>
      <c r="L6">
        <v>1</v>
      </c>
      <c r="M6">
        <v>18</v>
      </c>
      <c r="N6" t="s">
        <v>8</v>
      </c>
      <c r="O6" t="str">
        <f>IF(AND(Tabela13[[#This Row],[Ociosidade Manha]]&gt;2,Tabela13[[#This Row],[Ociosidade Tarde]]&gt;2),"ok","não")</f>
        <v>ok</v>
      </c>
      <c r="P6" t="s">
        <v>371</v>
      </c>
      <c r="Q6" t="s">
        <v>379</v>
      </c>
      <c r="R6" s="2" t="str">
        <f>IFERROR(IF(VLOOKUP(Tabela13[[#This Row],[Cod_esc]],'EE''s aptas'!A:B,1,0)=Tabela13[[#This Row],[Cod_esc]],"sim"),"")</f>
        <v>sim</v>
      </c>
      <c r="S6" s="2"/>
      <c r="T6" s="2" t="str">
        <f>IFERROR(IF(VLOOKUP(Tabela13[[#This Row],[Cod_esc]],Planilha4!B:B,1,0)=Tabela13[[#This Row],[Cod_esc]],"Consta",),"")</f>
        <v/>
      </c>
      <c r="U6" s="2" t="str">
        <f>IFERROR(IF(VLOOKUP(Tabela13[[#This Row],[Cod_esc]],Planilha4!C:C,1,0)=Tabela13[[#This Row],[Cod_esc]],"Consta"),"")</f>
        <v/>
      </c>
      <c r="V6" s="2" t="str">
        <f>IFERROR(IF(VLOOKUP(Tabela13[[#This Row],[Cod_esc]],Planilha4!D:D,1,0)=Tabela13[[#This Row],[Cod_esc]],"Consta"),"")</f>
        <v/>
      </c>
      <c r="W6" s="2" t="str">
        <f>IFERROR(IF(VLOOKUP(Tabela13[[#This Row],[Cod_esc]],Planilha4!E:E,1,0)=Tabela13[[#This Row],[Cod_esc]],"Consta"),"")</f>
        <v/>
      </c>
      <c r="X6" s="2" t="str">
        <f>IFERROR(IF(VLOOKUP(Tabela13[[#This Row],[Cod_esc]],Planilha4!F:F,1,0)=Tabela13[[#This Row],[Cod_esc]],"Consta"),"")</f>
        <v/>
      </c>
      <c r="Y6" s="2" t="str">
        <f>IF(COUNTBLANK(Tabela13[[#This Row],[Esc1]:[Esc5]])&lt;5,"Consta","")</f>
        <v/>
      </c>
      <c r="Z6" s="2">
        <v>35925950</v>
      </c>
      <c r="AA6" s="2" t="s">
        <v>586</v>
      </c>
      <c r="AB6" s="2">
        <v>1553</v>
      </c>
      <c r="AC6" s="2">
        <v>287</v>
      </c>
    </row>
    <row r="7" spans="1:29" x14ac:dyDescent="0.25">
      <c r="A7" t="s">
        <v>5</v>
      </c>
      <c r="B7" t="s">
        <v>5</v>
      </c>
      <c r="C7" t="s">
        <v>5</v>
      </c>
      <c r="D7">
        <v>21957</v>
      </c>
      <c r="E7" t="s">
        <v>6</v>
      </c>
      <c r="F7">
        <f>IF((Tabela13[[#This Row],[Ociosidade Manha]]-2)&gt;2,2,(Tabela13[[#This Row],[Ociosidade Manha]]-2))</f>
        <v>2</v>
      </c>
      <c r="G7">
        <f>IF((Tabela13[[#This Row],[Ociosidade Tarde]]-2)&gt;3,3,(Tabela13[[#This Row],[Ociosidade Tarde]]-2))</f>
        <v>3</v>
      </c>
      <c r="H7">
        <v>4</v>
      </c>
      <c r="I7">
        <v>5</v>
      </c>
      <c r="J7">
        <v>0</v>
      </c>
      <c r="K7" t="s">
        <v>4</v>
      </c>
      <c r="L7">
        <v>1</v>
      </c>
      <c r="M7">
        <v>16</v>
      </c>
      <c r="N7" t="s">
        <v>8</v>
      </c>
      <c r="O7" t="str">
        <f>IF(AND(Tabela13[[#This Row],[Ociosidade Manha]]&gt;2,Tabela13[[#This Row],[Ociosidade Tarde]]&gt;2),"ok","não")</f>
        <v>ok</v>
      </c>
      <c r="P7" t="s">
        <v>371</v>
      </c>
      <c r="Q7" t="s">
        <v>379</v>
      </c>
      <c r="R7" s="2" t="str">
        <f>IFERROR(IF(VLOOKUP(Tabela13[[#This Row],[Cod_esc]],'EE''s aptas'!A:B,1,0)=Tabela13[[#This Row],[Cod_esc]],"sim"),"")</f>
        <v/>
      </c>
      <c r="S7" s="2"/>
      <c r="T7" s="2" t="str">
        <f>IFERROR(IF(VLOOKUP(Tabela13[[#This Row],[Cod_esc]],Planilha4!B:B,1,0)=Tabela13[[#This Row],[Cod_esc]],"Consta",),"")</f>
        <v/>
      </c>
      <c r="U7" s="2" t="str">
        <f>IFERROR(IF(VLOOKUP(Tabela13[[#This Row],[Cod_esc]],Planilha4!C:C,1,0)=Tabela13[[#This Row],[Cod_esc]],"Consta"),"")</f>
        <v/>
      </c>
      <c r="V7" s="2" t="str">
        <f>IFERROR(IF(VLOOKUP(Tabela13[[#This Row],[Cod_esc]],Planilha4!D:D,1,0)=Tabela13[[#This Row],[Cod_esc]],"Consta"),"")</f>
        <v/>
      </c>
      <c r="W7" s="2" t="str">
        <f>IFERROR(IF(VLOOKUP(Tabela13[[#This Row],[Cod_esc]],Planilha4!E:E,1,0)=Tabela13[[#This Row],[Cod_esc]],"Consta"),"")</f>
        <v/>
      </c>
      <c r="X7" s="2" t="str">
        <f>IFERROR(IF(VLOOKUP(Tabela13[[#This Row],[Cod_esc]],Planilha4!F:F,1,0)=Tabela13[[#This Row],[Cod_esc]],"Consta"),"")</f>
        <v/>
      </c>
      <c r="Y7" s="2" t="str">
        <f>IF(COUNTBLANK(Tabela13[[#This Row],[Esc1]:[Esc5]])&lt;5,"Consta","")</f>
        <v/>
      </c>
      <c r="Z7" s="2">
        <v>35021842</v>
      </c>
      <c r="AA7" s="2" t="s">
        <v>569</v>
      </c>
      <c r="AB7" s="2">
        <v>1843</v>
      </c>
      <c r="AC7" s="2">
        <v>101</v>
      </c>
    </row>
    <row r="8" spans="1:29" x14ac:dyDescent="0.25">
      <c r="A8" t="s">
        <v>5</v>
      </c>
      <c r="B8" t="s">
        <v>9</v>
      </c>
      <c r="C8" t="s">
        <v>5</v>
      </c>
      <c r="D8">
        <v>21994</v>
      </c>
      <c r="E8" t="s">
        <v>10</v>
      </c>
      <c r="F8">
        <f>IF((Tabela13[[#This Row],[Ociosidade Manha]]-2)&gt;2,2,(Tabela13[[#This Row],[Ociosidade Manha]]-2))</f>
        <v>2</v>
      </c>
      <c r="G8">
        <f>IF((Tabela13[[#This Row],[Ociosidade Tarde]]-2)&gt;3,3,(Tabela13[[#This Row],[Ociosidade Tarde]]-2))</f>
        <v>3</v>
      </c>
      <c r="H8">
        <v>5</v>
      </c>
      <c r="I8">
        <v>5</v>
      </c>
      <c r="J8">
        <v>11</v>
      </c>
      <c r="K8" t="s">
        <v>4</v>
      </c>
      <c r="L8">
        <v>1</v>
      </c>
      <c r="M8">
        <v>22</v>
      </c>
      <c r="N8" t="s">
        <v>8</v>
      </c>
      <c r="O8" t="str">
        <f>IF(AND(Tabela13[[#This Row],[Ociosidade Manha]]&gt;2,Tabela13[[#This Row],[Ociosidade Tarde]]&gt;2),"ok","não")</f>
        <v>ok</v>
      </c>
      <c r="P8" t="s">
        <v>371</v>
      </c>
      <c r="Q8" t="s">
        <v>379</v>
      </c>
      <c r="R8" s="2" t="str">
        <f>IFERROR(IF(VLOOKUP(Tabela13[[#This Row],[Cod_esc]],'EE''s aptas'!A:B,1,0)=Tabela13[[#This Row],[Cod_esc]],"sim"),"")</f>
        <v/>
      </c>
      <c r="S8" s="2"/>
      <c r="T8" s="2" t="str">
        <f>IFERROR(IF(VLOOKUP(Tabela13[[#This Row],[Cod_esc]],Planilha4!B:B,1,0)=Tabela13[[#This Row],[Cod_esc]],"Consta",),"")</f>
        <v/>
      </c>
      <c r="U8" s="2" t="str">
        <f>IFERROR(IF(VLOOKUP(Tabela13[[#This Row],[Cod_esc]],Planilha4!C:C,1,0)=Tabela13[[#This Row],[Cod_esc]],"Consta"),"")</f>
        <v/>
      </c>
      <c r="V8" s="2" t="str">
        <f>IFERROR(IF(VLOOKUP(Tabela13[[#This Row],[Cod_esc]],Planilha4!D:D,1,0)=Tabela13[[#This Row],[Cod_esc]],"Consta"),"")</f>
        <v/>
      </c>
      <c r="W8" s="2" t="str">
        <f>IFERROR(IF(VLOOKUP(Tabela13[[#This Row],[Cod_esc]],Planilha4!E:E,1,0)=Tabela13[[#This Row],[Cod_esc]],"Consta"),"")</f>
        <v/>
      </c>
      <c r="X8" s="2" t="str">
        <f>IFERROR(IF(VLOOKUP(Tabela13[[#This Row],[Cod_esc]],Planilha4!F:F,1,0)=Tabela13[[#This Row],[Cod_esc]],"Consta"),"")</f>
        <v/>
      </c>
      <c r="Y8" s="2" t="str">
        <f>IF(COUNTBLANK(Tabela13[[#This Row],[Esc1]:[Esc5]])&lt;5,"Consta","")</f>
        <v/>
      </c>
      <c r="Z8" s="2">
        <v>35021842</v>
      </c>
      <c r="AA8" s="2" t="s">
        <v>569</v>
      </c>
      <c r="AB8" s="2">
        <v>1843</v>
      </c>
      <c r="AC8" s="2">
        <v>213</v>
      </c>
    </row>
    <row r="9" spans="1:29" x14ac:dyDescent="0.25">
      <c r="A9" t="s">
        <v>5</v>
      </c>
      <c r="B9" t="s">
        <v>5</v>
      </c>
      <c r="C9" t="s">
        <v>5</v>
      </c>
      <c r="D9">
        <v>22160</v>
      </c>
      <c r="E9" t="s">
        <v>11</v>
      </c>
      <c r="F9">
        <f>IF((Tabela13[[#This Row],[Ociosidade Manha]]-2)&gt;2,2,(Tabela13[[#This Row],[Ociosidade Manha]]-2))</f>
        <v>1</v>
      </c>
      <c r="G9">
        <f>IF((Tabela13[[#This Row],[Ociosidade Tarde]]-2)&gt;3,3,(Tabela13[[#This Row],[Ociosidade Tarde]]-2))</f>
        <v>3</v>
      </c>
      <c r="H9">
        <v>3</v>
      </c>
      <c r="I9">
        <v>5</v>
      </c>
      <c r="J9">
        <v>5</v>
      </c>
      <c r="K9" t="s">
        <v>4</v>
      </c>
      <c r="L9">
        <v>2</v>
      </c>
      <c r="M9">
        <v>20</v>
      </c>
      <c r="N9" t="s">
        <v>8</v>
      </c>
      <c r="O9" t="str">
        <f>IF(AND(Tabela13[[#This Row],[Ociosidade Manha]]&gt;2,Tabela13[[#This Row],[Ociosidade Tarde]]&gt;2),"ok","não")</f>
        <v>ok</v>
      </c>
      <c r="P9" t="s">
        <v>371</v>
      </c>
      <c r="Q9" t="s">
        <v>379</v>
      </c>
      <c r="R9" s="2" t="str">
        <f>IFERROR(IF(VLOOKUP(Tabela13[[#This Row],[Cod_esc]],'EE''s aptas'!A:B,1,0)=Tabela13[[#This Row],[Cod_esc]],"sim"),"")</f>
        <v/>
      </c>
      <c r="S9" s="2"/>
      <c r="T9" s="2" t="str">
        <f>IFERROR(IF(VLOOKUP(Tabela13[[#This Row],[Cod_esc]],Planilha4!B:B,1,0)=Tabela13[[#This Row],[Cod_esc]],"Consta",),"")</f>
        <v/>
      </c>
      <c r="U9" s="2" t="str">
        <f>IFERROR(IF(VLOOKUP(Tabela13[[#This Row],[Cod_esc]],Planilha4!C:C,1,0)=Tabela13[[#This Row],[Cod_esc]],"Consta"),"")</f>
        <v/>
      </c>
      <c r="V9" s="2" t="str">
        <f>IFERROR(IF(VLOOKUP(Tabela13[[#This Row],[Cod_esc]],Planilha4!D:D,1,0)=Tabela13[[#This Row],[Cod_esc]],"Consta"),"")</f>
        <v/>
      </c>
      <c r="W9" s="2" t="str">
        <f>IFERROR(IF(VLOOKUP(Tabela13[[#This Row],[Cod_esc]],Planilha4!E:E,1,0)=Tabela13[[#This Row],[Cod_esc]],"Consta"),"")</f>
        <v/>
      </c>
      <c r="X9" s="2" t="str">
        <f>IFERROR(IF(VLOOKUP(Tabela13[[#This Row],[Cod_esc]],Planilha4!F:F,1,0)=Tabela13[[#This Row],[Cod_esc]],"Consta"),"")</f>
        <v/>
      </c>
      <c r="Y9" s="2" t="str">
        <f>IF(COUNTBLANK(Tabela13[[#This Row],[Esc1]:[Esc5]])&lt;5,"Consta","")</f>
        <v/>
      </c>
      <c r="Z9" s="2">
        <v>35021842</v>
      </c>
      <c r="AA9" s="2" t="s">
        <v>569</v>
      </c>
      <c r="AB9" s="2">
        <v>1843</v>
      </c>
      <c r="AC9" s="2">
        <v>321</v>
      </c>
    </row>
    <row r="10" spans="1:29" x14ac:dyDescent="0.25">
      <c r="A10" t="s">
        <v>5</v>
      </c>
      <c r="B10" t="s">
        <v>9</v>
      </c>
      <c r="C10" t="s">
        <v>5</v>
      </c>
      <c r="D10">
        <v>47405</v>
      </c>
      <c r="E10" t="s">
        <v>12</v>
      </c>
      <c r="F10">
        <f>IF((Tabela13[[#This Row],[Ociosidade Manha]]-2)&gt;2,2,(Tabela13[[#This Row],[Ociosidade Manha]]-2))</f>
        <v>-1</v>
      </c>
      <c r="G10">
        <f>IF((Tabela13[[#This Row],[Ociosidade Tarde]]-2)&gt;3,3,(Tabela13[[#This Row],[Ociosidade Tarde]]-2))</f>
        <v>-2</v>
      </c>
      <c r="H10">
        <v>1</v>
      </c>
      <c r="I10">
        <v>0</v>
      </c>
      <c r="J10">
        <v>0</v>
      </c>
      <c r="K10" t="s">
        <v>4</v>
      </c>
      <c r="L10">
        <v>1</v>
      </c>
      <c r="M10">
        <v>17</v>
      </c>
      <c r="N10" t="s">
        <v>8</v>
      </c>
      <c r="O10" t="str">
        <f>IF(AND(Tabela13[[#This Row],[Ociosidade Manha]]&gt;2,Tabela13[[#This Row],[Ociosidade Tarde]]&gt;2),"ok","não")</f>
        <v>não</v>
      </c>
      <c r="Q10" t="s">
        <v>379</v>
      </c>
      <c r="R10" s="2" t="str">
        <f>IFERROR(IF(VLOOKUP(Tabela13[[#This Row],[Cod_esc]],'EE''s aptas'!A:B,1,0)=Tabela13[[#This Row],[Cod_esc]],"sim"),"")</f>
        <v/>
      </c>
      <c r="S10" s="2"/>
      <c r="T10" s="2" t="str">
        <f>IFERROR(IF(VLOOKUP(Tabela13[[#This Row],[Cod_esc]],Planilha4!B:B,1,0)=Tabela13[[#This Row],[Cod_esc]],"Consta",),"")</f>
        <v/>
      </c>
      <c r="U10" s="2" t="str">
        <f>IFERROR(IF(VLOOKUP(Tabela13[[#This Row],[Cod_esc]],Planilha4!C:C,1,0)=Tabela13[[#This Row],[Cod_esc]],"Consta"),"")</f>
        <v/>
      </c>
      <c r="V10" s="2" t="str">
        <f>IFERROR(IF(VLOOKUP(Tabela13[[#This Row],[Cod_esc]],Planilha4!D:D,1,0)=Tabela13[[#This Row],[Cod_esc]],"Consta"),"")</f>
        <v/>
      </c>
      <c r="W10" s="2" t="str">
        <f>IFERROR(IF(VLOOKUP(Tabela13[[#This Row],[Cod_esc]],Planilha4!E:E,1,0)=Tabela13[[#This Row],[Cod_esc]],"Consta"),"")</f>
        <v/>
      </c>
      <c r="X10" s="2" t="str">
        <f>IFERROR(IF(VLOOKUP(Tabela13[[#This Row],[Cod_esc]],Planilha4!F:F,1,0)=Tabela13[[#This Row],[Cod_esc]],"Consta"),"")</f>
        <v/>
      </c>
      <c r="Y10" s="2" t="str">
        <f>IF(COUNTBLANK(Tabela13[[#This Row],[Esc1]:[Esc5]])&lt;5,"Consta","")</f>
        <v/>
      </c>
      <c r="Z10" s="2">
        <v>35021842</v>
      </c>
      <c r="AA10" s="2" t="s">
        <v>569</v>
      </c>
      <c r="AB10" s="2">
        <v>1843</v>
      </c>
      <c r="AC10" s="2">
        <v>206</v>
      </c>
    </row>
    <row r="11" spans="1:29" x14ac:dyDescent="0.25">
      <c r="A11" t="s">
        <v>13</v>
      </c>
      <c r="B11" t="s">
        <v>13</v>
      </c>
      <c r="C11" t="s">
        <v>13</v>
      </c>
      <c r="D11">
        <v>14588</v>
      </c>
      <c r="E11" t="s">
        <v>15</v>
      </c>
      <c r="F11">
        <f>IF((Tabela13[[#This Row],[Ociosidade Manha]]-2)&gt;2,2,(Tabela13[[#This Row],[Ociosidade Manha]]-2))</f>
        <v>-2</v>
      </c>
      <c r="G11">
        <f>IF((Tabela13[[#This Row],[Ociosidade Tarde]]-2)&gt;3,3,(Tabela13[[#This Row],[Ociosidade Tarde]]-2))</f>
        <v>-2</v>
      </c>
      <c r="H11">
        <v>0</v>
      </c>
      <c r="I11">
        <v>0</v>
      </c>
      <c r="J11">
        <v>0</v>
      </c>
      <c r="K11" t="s">
        <v>4</v>
      </c>
      <c r="L11">
        <v>1</v>
      </c>
      <c r="M11">
        <v>15</v>
      </c>
      <c r="N11" t="s">
        <v>8</v>
      </c>
      <c r="O11" t="str">
        <f>IF(AND(Tabela13[[#This Row],[Ociosidade Manha]]&gt;2,Tabela13[[#This Row],[Ociosidade Tarde]]&gt;2),"ok","não")</f>
        <v>não</v>
      </c>
      <c r="Q11" t="s">
        <v>379</v>
      </c>
      <c r="R11" s="2" t="str">
        <f>IFERROR(IF(VLOOKUP(Tabela13[[#This Row],[Cod_esc]],'EE''s aptas'!A:B,1,0)=Tabela13[[#This Row],[Cod_esc]],"sim"),"")</f>
        <v/>
      </c>
      <c r="S11" s="2"/>
      <c r="T11" s="2" t="str">
        <f>IFERROR(IF(VLOOKUP(Tabela13[[#This Row],[Cod_esc]],Planilha4!B:B,1,0)=Tabela13[[#This Row],[Cod_esc]],"Consta",),"")</f>
        <v/>
      </c>
      <c r="U11" s="2" t="str">
        <f>IFERROR(IF(VLOOKUP(Tabela13[[#This Row],[Cod_esc]],Planilha4!C:C,1,0)=Tabela13[[#This Row],[Cod_esc]],"Consta"),"")</f>
        <v/>
      </c>
      <c r="V11" s="2" t="str">
        <f>IFERROR(IF(VLOOKUP(Tabela13[[#This Row],[Cod_esc]],Planilha4!D:D,1,0)=Tabela13[[#This Row],[Cod_esc]],"Consta"),"")</f>
        <v/>
      </c>
      <c r="W11" s="2" t="str">
        <f>IFERROR(IF(VLOOKUP(Tabela13[[#This Row],[Cod_esc]],Planilha4!E:E,1,0)=Tabela13[[#This Row],[Cod_esc]],"Consta"),"")</f>
        <v/>
      </c>
      <c r="X11" s="2" t="str">
        <f>IFERROR(IF(VLOOKUP(Tabela13[[#This Row],[Cod_esc]],Planilha4!F:F,1,0)=Tabela13[[#This Row],[Cod_esc]],"Consta"),"")</f>
        <v/>
      </c>
      <c r="Y11" s="2" t="str">
        <f>IF(COUNTBLANK(Tabela13[[#This Row],[Esc1]:[Esc5]])&lt;5,"Consta","")</f>
        <v/>
      </c>
      <c r="Z11" s="2">
        <v>35290713</v>
      </c>
      <c r="AA11" s="2" t="s">
        <v>550</v>
      </c>
      <c r="AB11" s="2">
        <v>2099</v>
      </c>
      <c r="AC11" s="2">
        <v>233</v>
      </c>
    </row>
    <row r="12" spans="1:29" x14ac:dyDescent="0.25">
      <c r="A12" t="s">
        <v>13</v>
      </c>
      <c r="B12" t="s">
        <v>13</v>
      </c>
      <c r="C12" t="s">
        <v>13</v>
      </c>
      <c r="D12">
        <v>14679</v>
      </c>
      <c r="E12" t="s">
        <v>16</v>
      </c>
      <c r="F12">
        <f>IF((Tabela13[[#This Row],[Ociosidade Manha]]-2)&gt;2,2,(Tabela13[[#This Row],[Ociosidade Manha]]-2))</f>
        <v>-2</v>
      </c>
      <c r="G12">
        <f>IF((Tabela13[[#This Row],[Ociosidade Tarde]]-2)&gt;3,3,(Tabela13[[#This Row],[Ociosidade Tarde]]-2))</f>
        <v>-2</v>
      </c>
      <c r="H12">
        <v>0</v>
      </c>
      <c r="I12">
        <v>0</v>
      </c>
      <c r="J12">
        <v>0</v>
      </c>
      <c r="K12" t="s">
        <v>4</v>
      </c>
      <c r="L12">
        <v>1</v>
      </c>
      <c r="M12">
        <v>18</v>
      </c>
      <c r="N12" t="s">
        <v>8</v>
      </c>
      <c r="O12" t="str">
        <f>IF(AND(Tabela13[[#This Row],[Ociosidade Manha]]&gt;2,Tabela13[[#This Row],[Ociosidade Tarde]]&gt;2),"ok","não")</f>
        <v>não</v>
      </c>
      <c r="Q12" t="s">
        <v>379</v>
      </c>
      <c r="R12" s="2" t="str">
        <f>IFERROR(IF(VLOOKUP(Tabela13[[#This Row],[Cod_esc]],'EE''s aptas'!A:B,1,0)=Tabela13[[#This Row],[Cod_esc]],"sim"),"")</f>
        <v/>
      </c>
      <c r="S12" s="2"/>
      <c r="T12" s="2" t="str">
        <f>IFERROR(IF(VLOOKUP(Tabela13[[#This Row],[Cod_esc]],Planilha4!B:B,1,0)=Tabela13[[#This Row],[Cod_esc]],"Consta",),"")</f>
        <v/>
      </c>
      <c r="U12" s="2" t="str">
        <f>IFERROR(IF(VLOOKUP(Tabela13[[#This Row],[Cod_esc]],Planilha4!C:C,1,0)=Tabela13[[#This Row],[Cod_esc]],"Consta"),"")</f>
        <v/>
      </c>
      <c r="V12" s="2" t="str">
        <f>IFERROR(IF(VLOOKUP(Tabela13[[#This Row],[Cod_esc]],Planilha4!D:D,1,0)=Tabela13[[#This Row],[Cod_esc]],"Consta"),"")</f>
        <v/>
      </c>
      <c r="W12" s="2" t="str">
        <f>IFERROR(IF(VLOOKUP(Tabela13[[#This Row],[Cod_esc]],Planilha4!E:E,1,0)=Tabela13[[#This Row],[Cod_esc]],"Consta"),"")</f>
        <v/>
      </c>
      <c r="X12" s="2" t="str">
        <f>IFERROR(IF(VLOOKUP(Tabela13[[#This Row],[Cod_esc]],Planilha4!F:F,1,0)=Tabela13[[#This Row],[Cod_esc]],"Consta"),"")</f>
        <v/>
      </c>
      <c r="Y12" s="2" t="str">
        <f>IF(COUNTBLANK(Tabela13[[#This Row],[Esc1]:[Esc5]])&lt;5,"Consta","")</f>
        <v/>
      </c>
      <c r="Z12" s="2">
        <v>35290713</v>
      </c>
      <c r="AA12" s="2" t="s">
        <v>550</v>
      </c>
      <c r="AB12" s="2">
        <v>2099</v>
      </c>
      <c r="AC12" s="2">
        <v>319</v>
      </c>
    </row>
    <row r="13" spans="1:29" x14ac:dyDescent="0.25">
      <c r="A13" t="s">
        <v>13</v>
      </c>
      <c r="B13" t="s">
        <v>13</v>
      </c>
      <c r="C13" t="s">
        <v>13</v>
      </c>
      <c r="D13">
        <v>14461</v>
      </c>
      <c r="E13" t="s">
        <v>17</v>
      </c>
      <c r="F13">
        <f>IF((Tabela13[[#This Row],[Ociosidade Manha]]-2)&gt;2,2,(Tabela13[[#This Row],[Ociosidade Manha]]-2))</f>
        <v>2</v>
      </c>
      <c r="G13">
        <f>IF((Tabela13[[#This Row],[Ociosidade Tarde]]-2)&gt;3,3,(Tabela13[[#This Row],[Ociosidade Tarde]]-2))</f>
        <v>3</v>
      </c>
      <c r="H13">
        <v>4</v>
      </c>
      <c r="I13">
        <v>6</v>
      </c>
      <c r="J13">
        <v>18</v>
      </c>
      <c r="K13" t="s">
        <v>4</v>
      </c>
      <c r="L13">
        <v>0</v>
      </c>
      <c r="M13">
        <v>17</v>
      </c>
      <c r="N13" t="s">
        <v>8</v>
      </c>
      <c r="O13" t="str">
        <f>IF(AND(Tabela13[[#This Row],[Ociosidade Manha]]&gt;2,Tabela13[[#This Row],[Ociosidade Tarde]]&gt;2),"ok","não")</f>
        <v>ok</v>
      </c>
      <c r="Q13" t="s">
        <v>379</v>
      </c>
      <c r="R13" s="2" t="str">
        <f>IFERROR(IF(VLOOKUP(Tabela13[[#This Row],[Cod_esc]],'EE''s aptas'!A:B,1,0)=Tabela13[[#This Row],[Cod_esc]],"sim"),"")</f>
        <v/>
      </c>
      <c r="S13" s="2"/>
      <c r="T13" s="2" t="str">
        <f>IFERROR(IF(VLOOKUP(Tabela13[[#This Row],[Cod_esc]],Planilha4!B:B,1,0)=Tabela13[[#This Row],[Cod_esc]],"Consta",),"")</f>
        <v/>
      </c>
      <c r="U13" s="2" t="str">
        <f>IFERROR(IF(VLOOKUP(Tabela13[[#This Row],[Cod_esc]],Planilha4!C:C,1,0)=Tabela13[[#This Row],[Cod_esc]],"Consta"),"")</f>
        <v/>
      </c>
      <c r="V13" s="2" t="str">
        <f>IFERROR(IF(VLOOKUP(Tabela13[[#This Row],[Cod_esc]],Planilha4!D:D,1,0)=Tabela13[[#This Row],[Cod_esc]],"Consta"),"")</f>
        <v/>
      </c>
      <c r="W13" s="2" t="str">
        <f>IFERROR(IF(VLOOKUP(Tabela13[[#This Row],[Cod_esc]],Planilha4!E:E,1,0)=Tabela13[[#This Row],[Cod_esc]],"Consta"),"")</f>
        <v/>
      </c>
      <c r="X13" s="2" t="str">
        <f>IFERROR(IF(VLOOKUP(Tabela13[[#This Row],[Cod_esc]],Planilha4!F:F,1,0)=Tabela13[[#This Row],[Cod_esc]],"Consta"),"")</f>
        <v/>
      </c>
      <c r="Y13" s="2" t="str">
        <f>IF(COUNTBLANK(Tabela13[[#This Row],[Esc1]:[Esc5]])&lt;5,"Consta","")</f>
        <v/>
      </c>
      <c r="Z13" s="2">
        <v>35290713</v>
      </c>
      <c r="AA13" s="2" t="s">
        <v>550</v>
      </c>
      <c r="AB13" s="2">
        <v>2099</v>
      </c>
      <c r="AC13" s="2">
        <v>490</v>
      </c>
    </row>
    <row r="14" spans="1:29" x14ac:dyDescent="0.25">
      <c r="A14" t="s">
        <v>13</v>
      </c>
      <c r="B14" t="s">
        <v>18</v>
      </c>
      <c r="C14" t="s">
        <v>18</v>
      </c>
      <c r="D14">
        <v>900424</v>
      </c>
      <c r="E14" t="s">
        <v>19</v>
      </c>
      <c r="F14">
        <f>IF((Tabela13[[#This Row],[Ociosidade Manha]]-2)&gt;2,2,(Tabela13[[#This Row],[Ociosidade Manha]]-2))</f>
        <v>-2</v>
      </c>
      <c r="G14">
        <f>IF((Tabela13[[#This Row],[Ociosidade Tarde]]-2)&gt;3,3,(Tabela13[[#This Row],[Ociosidade Tarde]]-2))</f>
        <v>-2</v>
      </c>
      <c r="H14">
        <v>0</v>
      </c>
      <c r="I14">
        <v>0</v>
      </c>
      <c r="J14">
        <v>7</v>
      </c>
      <c r="K14" t="s">
        <v>4</v>
      </c>
      <c r="L14">
        <v>1</v>
      </c>
      <c r="M14">
        <v>18</v>
      </c>
      <c r="N14" t="s">
        <v>8</v>
      </c>
      <c r="O14" t="str">
        <f>IF(AND(Tabela13[[#This Row],[Ociosidade Manha]]&gt;2,Tabela13[[#This Row],[Ociosidade Tarde]]&gt;2),"ok","não")</f>
        <v>não</v>
      </c>
      <c r="Q14" t="s">
        <v>379</v>
      </c>
      <c r="R14" s="2" t="str">
        <f>IFERROR(IF(VLOOKUP(Tabela13[[#This Row],[Cod_esc]],'EE''s aptas'!A:B,1,0)=Tabela13[[#This Row],[Cod_esc]],"sim"),"")</f>
        <v/>
      </c>
      <c r="S14" s="2"/>
      <c r="T14" s="2" t="str">
        <f>IFERROR(IF(VLOOKUP(Tabela13[[#This Row],[Cod_esc]],Planilha4!B:B,1,0)=Tabela13[[#This Row],[Cod_esc]],"Consta",),"")</f>
        <v/>
      </c>
      <c r="U14" s="2" t="str">
        <f>IFERROR(IF(VLOOKUP(Tabela13[[#This Row],[Cod_esc]],Planilha4!C:C,1,0)=Tabela13[[#This Row],[Cod_esc]],"Consta"),"")</f>
        <v/>
      </c>
      <c r="V14" s="2" t="str">
        <f>IFERROR(IF(VLOOKUP(Tabela13[[#This Row],[Cod_esc]],Planilha4!D:D,1,0)=Tabela13[[#This Row],[Cod_esc]],"Consta"),"")</f>
        <v/>
      </c>
      <c r="W14" s="2" t="str">
        <f>IFERROR(IF(VLOOKUP(Tabela13[[#This Row],[Cod_esc]],Planilha4!E:E,1,0)=Tabela13[[#This Row],[Cod_esc]],"Consta"),"")</f>
        <v/>
      </c>
      <c r="X14" s="2" t="str">
        <f>IFERROR(IF(VLOOKUP(Tabela13[[#This Row],[Cod_esc]],Planilha4!F:F,1,0)=Tabela13[[#This Row],[Cod_esc]],"Consta"),"")</f>
        <v/>
      </c>
      <c r="Y14" s="2" t="str">
        <f>IF(COUNTBLANK(Tabela13[[#This Row],[Esc1]:[Esc5]])&lt;5,"Consta","")</f>
        <v/>
      </c>
      <c r="Z14" s="2">
        <v>35290661</v>
      </c>
      <c r="AA14" s="2" t="s">
        <v>551</v>
      </c>
      <c r="AB14" s="2">
        <v>623</v>
      </c>
      <c r="AC14" s="2">
        <v>161</v>
      </c>
    </row>
    <row r="15" spans="1:29" x14ac:dyDescent="0.25">
      <c r="A15" t="s">
        <v>13</v>
      </c>
      <c r="B15" t="s">
        <v>18</v>
      </c>
      <c r="C15" t="s">
        <v>18</v>
      </c>
      <c r="D15">
        <v>910119</v>
      </c>
      <c r="E15" t="s">
        <v>20</v>
      </c>
      <c r="F15">
        <f>IF((Tabela13[[#This Row],[Ociosidade Manha]]-2)&gt;2,2,(Tabela13[[#This Row],[Ociosidade Manha]]-2))</f>
        <v>-2</v>
      </c>
      <c r="G15">
        <f>IF((Tabela13[[#This Row],[Ociosidade Tarde]]-2)&gt;3,3,(Tabela13[[#This Row],[Ociosidade Tarde]]-2))</f>
        <v>0</v>
      </c>
      <c r="H15">
        <v>0</v>
      </c>
      <c r="I15">
        <v>2</v>
      </c>
      <c r="J15">
        <v>5</v>
      </c>
      <c r="K15" t="s">
        <v>4</v>
      </c>
      <c r="L15">
        <v>1</v>
      </c>
      <c r="M15">
        <v>7</v>
      </c>
      <c r="N15" t="s">
        <v>8</v>
      </c>
      <c r="O15" t="str">
        <f>IF(AND(Tabela13[[#This Row],[Ociosidade Manha]]&gt;2,Tabela13[[#This Row],[Ociosidade Tarde]]&gt;2),"ok","não")</f>
        <v>não</v>
      </c>
      <c r="Q15" t="s">
        <v>379</v>
      </c>
      <c r="R15" s="2" t="str">
        <f>IFERROR(IF(VLOOKUP(Tabela13[[#This Row],[Cod_esc]],'EE''s aptas'!A:B,1,0)=Tabela13[[#This Row],[Cod_esc]],"sim"),"")</f>
        <v/>
      </c>
      <c r="S15" s="2"/>
      <c r="T15" s="2" t="str">
        <f>IFERROR(IF(VLOOKUP(Tabela13[[#This Row],[Cod_esc]],Planilha4!B:B,1,0)=Tabela13[[#This Row],[Cod_esc]],"Consta",),"")</f>
        <v/>
      </c>
      <c r="U15" s="2" t="str">
        <f>IFERROR(IF(VLOOKUP(Tabela13[[#This Row],[Cod_esc]],Planilha4!C:C,1,0)=Tabela13[[#This Row],[Cod_esc]],"Consta"),"")</f>
        <v/>
      </c>
      <c r="V15" s="2" t="str">
        <f>IFERROR(IF(VLOOKUP(Tabela13[[#This Row],[Cod_esc]],Planilha4!D:D,1,0)=Tabela13[[#This Row],[Cod_esc]],"Consta"),"")</f>
        <v/>
      </c>
      <c r="W15" s="2" t="str">
        <f>IFERROR(IF(VLOOKUP(Tabela13[[#This Row],[Cod_esc]],Planilha4!E:E,1,0)=Tabela13[[#This Row],[Cod_esc]],"Consta"),"")</f>
        <v/>
      </c>
      <c r="X15" s="2" t="str">
        <f>IFERROR(IF(VLOOKUP(Tabela13[[#This Row],[Cod_esc]],Planilha4!F:F,1,0)=Tabela13[[#This Row],[Cod_esc]],"Consta"),"")</f>
        <v/>
      </c>
      <c r="Y15" s="2" t="str">
        <f>IF(COUNTBLANK(Tabela13[[#This Row],[Esc1]:[Esc5]])&lt;5,"Consta","")</f>
        <v/>
      </c>
      <c r="Z15" s="2">
        <v>35290661</v>
      </c>
      <c r="AA15" s="2" t="s">
        <v>551</v>
      </c>
      <c r="AB15" s="2">
        <v>623</v>
      </c>
      <c r="AC15" s="2">
        <v>150</v>
      </c>
    </row>
    <row r="16" spans="1:29" x14ac:dyDescent="0.25">
      <c r="A16" t="s">
        <v>13</v>
      </c>
      <c r="B16" t="s">
        <v>18</v>
      </c>
      <c r="C16" t="s">
        <v>18</v>
      </c>
      <c r="D16">
        <v>14540</v>
      </c>
      <c r="E16" t="s">
        <v>21</v>
      </c>
      <c r="F16">
        <f>IF((Tabela13[[#This Row],[Ociosidade Manha]]-2)&gt;2,2,(Tabela13[[#This Row],[Ociosidade Manha]]-2))</f>
        <v>-1</v>
      </c>
      <c r="G16">
        <f>IF((Tabela13[[#This Row],[Ociosidade Tarde]]-2)&gt;3,3,(Tabela13[[#This Row],[Ociosidade Tarde]]-2))</f>
        <v>3</v>
      </c>
      <c r="H16">
        <v>1</v>
      </c>
      <c r="I16">
        <v>8</v>
      </c>
      <c r="J16">
        <v>7</v>
      </c>
      <c r="K16" t="s">
        <v>4</v>
      </c>
      <c r="L16">
        <v>1</v>
      </c>
      <c r="M16">
        <v>26</v>
      </c>
      <c r="N16" t="s">
        <v>8</v>
      </c>
      <c r="O16" t="str">
        <f>IF(AND(Tabela13[[#This Row],[Ociosidade Manha]]&gt;2,Tabela13[[#This Row],[Ociosidade Tarde]]&gt;2),"ok","não")</f>
        <v>não</v>
      </c>
      <c r="Q16" t="s">
        <v>379</v>
      </c>
      <c r="R16" s="2" t="str">
        <f>IFERROR(IF(VLOOKUP(Tabela13[[#This Row],[Cod_esc]],'EE''s aptas'!A:B,1,0)=Tabela13[[#This Row],[Cod_esc]],"sim"),"")</f>
        <v/>
      </c>
      <c r="S16" s="2"/>
      <c r="T16" s="2" t="str">
        <f>IFERROR(IF(VLOOKUP(Tabela13[[#This Row],[Cod_esc]],Planilha4!B:B,1,0)=Tabela13[[#This Row],[Cod_esc]],"Consta",),"")</f>
        <v/>
      </c>
      <c r="U16" s="2" t="str">
        <f>IFERROR(IF(VLOOKUP(Tabela13[[#This Row],[Cod_esc]],Planilha4!C:C,1,0)=Tabela13[[#This Row],[Cod_esc]],"Consta"),"")</f>
        <v/>
      </c>
      <c r="V16" s="2" t="str">
        <f>IFERROR(IF(VLOOKUP(Tabela13[[#This Row],[Cod_esc]],Planilha4!D:D,1,0)=Tabela13[[#This Row],[Cod_esc]],"Consta"),"")</f>
        <v/>
      </c>
      <c r="W16" s="2" t="str">
        <f>IFERROR(IF(VLOOKUP(Tabela13[[#This Row],[Cod_esc]],Planilha4!E:E,1,0)=Tabela13[[#This Row],[Cod_esc]],"Consta"),"")</f>
        <v/>
      </c>
      <c r="X16" s="2" t="str">
        <f>IFERROR(IF(VLOOKUP(Tabela13[[#This Row],[Cod_esc]],Planilha4!F:F,1,0)=Tabela13[[#This Row],[Cod_esc]],"Consta"),"")</f>
        <v/>
      </c>
      <c r="Y16" s="2" t="str">
        <f>IF(COUNTBLANK(Tabela13[[#This Row],[Esc1]:[Esc5]])&lt;5,"Consta","")</f>
        <v/>
      </c>
      <c r="Z16" s="2">
        <v>35290661</v>
      </c>
      <c r="AA16" s="2" t="s">
        <v>551</v>
      </c>
      <c r="AB16" s="2">
        <v>623</v>
      </c>
      <c r="AC16" s="2">
        <v>236</v>
      </c>
    </row>
    <row r="17" spans="1:29" x14ac:dyDescent="0.25">
      <c r="A17" t="s">
        <v>22</v>
      </c>
      <c r="B17" t="s">
        <v>23</v>
      </c>
      <c r="C17" t="s">
        <v>23</v>
      </c>
      <c r="D17">
        <v>28034</v>
      </c>
      <c r="E17" t="s">
        <v>24</v>
      </c>
      <c r="F17">
        <f>IF((Tabela13[[#This Row],[Ociosidade Manha]]-2)&gt;2,2,(Tabela13[[#This Row],[Ociosidade Manha]]-2))</f>
        <v>-2</v>
      </c>
      <c r="G17">
        <f>IF((Tabela13[[#This Row],[Ociosidade Tarde]]-2)&gt;3,3,(Tabela13[[#This Row],[Ociosidade Tarde]]-2))</f>
        <v>-2</v>
      </c>
      <c r="H17">
        <v>0</v>
      </c>
      <c r="I17">
        <v>0</v>
      </c>
      <c r="J17">
        <v>0</v>
      </c>
      <c r="K17" t="s">
        <v>4</v>
      </c>
      <c r="L17">
        <v>2</v>
      </c>
      <c r="M17">
        <v>5</v>
      </c>
      <c r="N17" t="s">
        <v>8</v>
      </c>
      <c r="O17" t="str">
        <f>IF(AND(Tabela13[[#This Row],[Ociosidade Manha]]&gt;2,Tabela13[[#This Row],[Ociosidade Tarde]]&gt;2),"ok","não")</f>
        <v>não</v>
      </c>
      <c r="Q17" t="s">
        <v>379</v>
      </c>
      <c r="R17" s="2" t="str">
        <f>IFERROR(IF(VLOOKUP(Tabela13[[#This Row],[Cod_esc]],'EE''s aptas'!A:B,1,0)=Tabela13[[#This Row],[Cod_esc]],"sim"),"")</f>
        <v/>
      </c>
      <c r="S17" s="2"/>
      <c r="T17" s="2" t="str">
        <f>IFERROR(IF(VLOOKUP(Tabela13[[#This Row],[Cod_esc]],Planilha4!B:B,1,0)=Tabela13[[#This Row],[Cod_esc]],"Consta",),"")</f>
        <v/>
      </c>
      <c r="U17" s="2" t="str">
        <f>IFERROR(IF(VLOOKUP(Tabela13[[#This Row],[Cod_esc]],Planilha4!C:C,1,0)=Tabela13[[#This Row],[Cod_esc]],"Consta"),"")</f>
        <v/>
      </c>
      <c r="V17" s="2" t="str">
        <f>IFERROR(IF(VLOOKUP(Tabela13[[#This Row],[Cod_esc]],Planilha4!D:D,1,0)=Tabela13[[#This Row],[Cod_esc]],"Consta"),"")</f>
        <v/>
      </c>
      <c r="W17" s="2" t="str">
        <f>IFERROR(IF(VLOOKUP(Tabela13[[#This Row],[Cod_esc]],Planilha4!E:E,1,0)=Tabela13[[#This Row],[Cod_esc]],"Consta"),"")</f>
        <v/>
      </c>
      <c r="X17" s="2" t="str">
        <f>IFERROR(IF(VLOOKUP(Tabela13[[#This Row],[Cod_esc]],Planilha4!F:F,1,0)=Tabela13[[#This Row],[Cod_esc]],"Consta"),"")</f>
        <v/>
      </c>
      <c r="Y17" s="2" t="str">
        <f>IF(COUNTBLANK(Tabela13[[#This Row],[Esc1]:[Esc5]])&lt;5,"Consta","")</f>
        <v/>
      </c>
      <c r="Z17" s="2">
        <v>35440115</v>
      </c>
      <c r="AA17" s="2" t="s">
        <v>578</v>
      </c>
      <c r="AB17" s="2">
        <v>1397</v>
      </c>
      <c r="AC17" s="2">
        <v>483</v>
      </c>
    </row>
    <row r="18" spans="1:29" x14ac:dyDescent="0.25">
      <c r="A18" t="s">
        <v>22</v>
      </c>
      <c r="B18" t="s">
        <v>23</v>
      </c>
      <c r="C18" t="s">
        <v>23</v>
      </c>
      <c r="D18">
        <v>28071</v>
      </c>
      <c r="E18" t="s">
        <v>25</v>
      </c>
      <c r="F18">
        <f>IF((Tabela13[[#This Row],[Ociosidade Manha]]-2)&gt;2,2,(Tabela13[[#This Row],[Ociosidade Manha]]-2))</f>
        <v>-1</v>
      </c>
      <c r="G18">
        <f>IF((Tabela13[[#This Row],[Ociosidade Tarde]]-2)&gt;3,3,(Tabela13[[#This Row],[Ociosidade Tarde]]-2))</f>
        <v>-2</v>
      </c>
      <c r="H18">
        <v>1</v>
      </c>
      <c r="I18">
        <v>0</v>
      </c>
      <c r="J18">
        <v>0</v>
      </c>
      <c r="K18" t="s">
        <v>4</v>
      </c>
      <c r="L18">
        <v>1</v>
      </c>
      <c r="M18">
        <v>24</v>
      </c>
      <c r="N18" t="s">
        <v>8</v>
      </c>
      <c r="O18" t="str">
        <f>IF(AND(Tabela13[[#This Row],[Ociosidade Manha]]&gt;2,Tabela13[[#This Row],[Ociosidade Tarde]]&gt;2),"ok","não")</f>
        <v>não</v>
      </c>
      <c r="Q18" t="s">
        <v>379</v>
      </c>
      <c r="R18" s="2" t="str">
        <f>IFERROR(IF(VLOOKUP(Tabela13[[#This Row],[Cod_esc]],'EE''s aptas'!A:B,1,0)=Tabela13[[#This Row],[Cod_esc]],"sim"),"")</f>
        <v/>
      </c>
      <c r="S18" s="2"/>
      <c r="T18" s="2" t="str">
        <f>IFERROR(IF(VLOOKUP(Tabela13[[#This Row],[Cod_esc]],Planilha4!B:B,1,0)=Tabela13[[#This Row],[Cod_esc]],"Consta",),"")</f>
        <v/>
      </c>
      <c r="U18" s="2" t="str">
        <f>IFERROR(IF(VLOOKUP(Tabela13[[#This Row],[Cod_esc]],Planilha4!C:C,1,0)=Tabela13[[#This Row],[Cod_esc]],"Consta"),"")</f>
        <v/>
      </c>
      <c r="V18" s="2" t="str">
        <f>IFERROR(IF(VLOOKUP(Tabela13[[#This Row],[Cod_esc]],Planilha4!D:D,1,0)=Tabela13[[#This Row],[Cod_esc]],"Consta"),"")</f>
        <v/>
      </c>
      <c r="W18" s="2" t="str">
        <f>IFERROR(IF(VLOOKUP(Tabela13[[#This Row],[Cod_esc]],Planilha4!E:E,1,0)=Tabela13[[#This Row],[Cod_esc]],"Consta"),"")</f>
        <v/>
      </c>
      <c r="X18" s="2" t="str">
        <f>IFERROR(IF(VLOOKUP(Tabela13[[#This Row],[Cod_esc]],Planilha4!F:F,1,0)=Tabela13[[#This Row],[Cod_esc]],"Consta"),"")</f>
        <v/>
      </c>
      <c r="Y18" s="2" t="str">
        <f>IF(COUNTBLANK(Tabela13[[#This Row],[Esc1]:[Esc5]])&lt;5,"Consta","")</f>
        <v/>
      </c>
      <c r="Z18" s="2">
        <v>35440115</v>
      </c>
      <c r="AA18" s="2" t="s">
        <v>578</v>
      </c>
      <c r="AB18" s="2">
        <v>1397</v>
      </c>
      <c r="AC18" s="2">
        <v>291</v>
      </c>
    </row>
    <row r="19" spans="1:29" x14ac:dyDescent="0.25">
      <c r="A19" t="s">
        <v>22</v>
      </c>
      <c r="B19" t="s">
        <v>23</v>
      </c>
      <c r="C19" t="s">
        <v>23</v>
      </c>
      <c r="D19">
        <v>28061</v>
      </c>
      <c r="E19" t="s">
        <v>26</v>
      </c>
      <c r="F19">
        <f>IF((Tabela13[[#This Row],[Ociosidade Manha]]-2)&gt;2,2,(Tabela13[[#This Row],[Ociosidade Manha]]-2))</f>
        <v>-1</v>
      </c>
      <c r="G19">
        <f>IF((Tabela13[[#This Row],[Ociosidade Tarde]]-2)&gt;3,3,(Tabela13[[#This Row],[Ociosidade Tarde]]-2))</f>
        <v>-1</v>
      </c>
      <c r="H19">
        <v>1</v>
      </c>
      <c r="I19">
        <v>1</v>
      </c>
      <c r="J19">
        <v>4</v>
      </c>
      <c r="K19" t="s">
        <v>4</v>
      </c>
      <c r="L19">
        <v>1</v>
      </c>
      <c r="M19">
        <v>8</v>
      </c>
      <c r="N19" t="s">
        <v>8</v>
      </c>
      <c r="O19" t="str">
        <f>IF(AND(Tabela13[[#This Row],[Ociosidade Manha]]&gt;2,Tabela13[[#This Row],[Ociosidade Tarde]]&gt;2),"ok","não")</f>
        <v>não</v>
      </c>
      <c r="Q19" t="s">
        <v>379</v>
      </c>
      <c r="R19" s="2" t="str">
        <f>IFERROR(IF(VLOOKUP(Tabela13[[#This Row],[Cod_esc]],'EE''s aptas'!A:B,1,0)=Tabela13[[#This Row],[Cod_esc]],"sim"),"")</f>
        <v/>
      </c>
      <c r="S19" s="2"/>
      <c r="T19" s="2" t="str">
        <f>IFERROR(IF(VLOOKUP(Tabela13[[#This Row],[Cod_esc]],Planilha4!B:B,1,0)=Tabela13[[#This Row],[Cod_esc]],"Consta",),"")</f>
        <v/>
      </c>
      <c r="U19" s="2" t="str">
        <f>IFERROR(IF(VLOOKUP(Tabela13[[#This Row],[Cod_esc]],Planilha4!C:C,1,0)=Tabela13[[#This Row],[Cod_esc]],"Consta"),"")</f>
        <v/>
      </c>
      <c r="V19" s="2" t="str">
        <f>IFERROR(IF(VLOOKUP(Tabela13[[#This Row],[Cod_esc]],Planilha4!D:D,1,0)=Tabela13[[#This Row],[Cod_esc]],"Consta"),"")</f>
        <v/>
      </c>
      <c r="W19" s="2" t="str">
        <f>IFERROR(IF(VLOOKUP(Tabela13[[#This Row],[Cod_esc]],Planilha4!E:E,1,0)=Tabela13[[#This Row],[Cod_esc]],"Consta"),"")</f>
        <v/>
      </c>
      <c r="X19" s="2" t="str">
        <f>IFERROR(IF(VLOOKUP(Tabela13[[#This Row],[Cod_esc]],Planilha4!F:F,1,0)=Tabela13[[#This Row],[Cod_esc]],"Consta"),"")</f>
        <v/>
      </c>
      <c r="Y19" s="2" t="str">
        <f>IF(COUNTBLANK(Tabela13[[#This Row],[Esc1]:[Esc5]])&lt;5,"Consta","")</f>
        <v/>
      </c>
      <c r="Z19" s="2">
        <v>35440115</v>
      </c>
      <c r="AA19" s="2" t="s">
        <v>578</v>
      </c>
      <c r="AB19" s="2">
        <v>1397</v>
      </c>
      <c r="AC19" s="2">
        <v>364</v>
      </c>
    </row>
    <row r="20" spans="1:29" x14ac:dyDescent="0.25">
      <c r="A20" t="s">
        <v>22</v>
      </c>
      <c r="B20" t="s">
        <v>23</v>
      </c>
      <c r="C20" t="s">
        <v>23</v>
      </c>
      <c r="D20">
        <v>28046</v>
      </c>
      <c r="E20" t="s">
        <v>27</v>
      </c>
      <c r="F20">
        <f>IF((Tabela13[[#This Row],[Ociosidade Manha]]-2)&gt;2,2,(Tabela13[[#This Row],[Ociosidade Manha]]-2))</f>
        <v>-2</v>
      </c>
      <c r="G20">
        <f>IF((Tabela13[[#This Row],[Ociosidade Tarde]]-2)&gt;3,3,(Tabela13[[#This Row],[Ociosidade Tarde]]-2))</f>
        <v>-2</v>
      </c>
      <c r="H20">
        <v>0</v>
      </c>
      <c r="I20">
        <v>0</v>
      </c>
      <c r="J20">
        <v>0</v>
      </c>
      <c r="K20" t="s">
        <v>4</v>
      </c>
      <c r="L20">
        <v>1</v>
      </c>
      <c r="M20">
        <v>12</v>
      </c>
      <c r="N20" t="s">
        <v>8</v>
      </c>
      <c r="O20" t="str">
        <f>IF(AND(Tabela13[[#This Row],[Ociosidade Manha]]&gt;2,Tabela13[[#This Row],[Ociosidade Tarde]]&gt;2),"ok","não")</f>
        <v>não</v>
      </c>
      <c r="Q20" t="s">
        <v>379</v>
      </c>
      <c r="R20" s="2" t="str">
        <f>IFERROR(IF(VLOOKUP(Tabela13[[#This Row],[Cod_esc]],'EE''s aptas'!A:B,1,0)=Tabela13[[#This Row],[Cod_esc]],"sim"),"")</f>
        <v/>
      </c>
      <c r="S20" s="2"/>
      <c r="T20" s="2" t="str">
        <f>IFERROR(IF(VLOOKUP(Tabela13[[#This Row],[Cod_esc]],Planilha4!B:B,1,0)=Tabela13[[#This Row],[Cod_esc]],"Consta",),"")</f>
        <v/>
      </c>
      <c r="U20" s="2" t="str">
        <f>IFERROR(IF(VLOOKUP(Tabela13[[#This Row],[Cod_esc]],Planilha4!C:C,1,0)=Tabela13[[#This Row],[Cod_esc]],"Consta"),"")</f>
        <v/>
      </c>
      <c r="V20" s="2" t="str">
        <f>IFERROR(IF(VLOOKUP(Tabela13[[#This Row],[Cod_esc]],Planilha4!D:D,1,0)=Tabela13[[#This Row],[Cod_esc]],"Consta"),"")</f>
        <v/>
      </c>
      <c r="W20" s="2" t="str">
        <f>IFERROR(IF(VLOOKUP(Tabela13[[#This Row],[Cod_esc]],Planilha4!E:E,1,0)=Tabela13[[#This Row],[Cod_esc]],"Consta"),"")</f>
        <v/>
      </c>
      <c r="X20" s="2" t="str">
        <f>IFERROR(IF(VLOOKUP(Tabela13[[#This Row],[Cod_esc]],Planilha4!F:F,1,0)=Tabela13[[#This Row],[Cod_esc]],"Consta"),"")</f>
        <v/>
      </c>
      <c r="Y20" s="2" t="str">
        <f>IF(COUNTBLANK(Tabela13[[#This Row],[Esc1]:[Esc5]])&lt;5,"Consta","")</f>
        <v/>
      </c>
      <c r="Z20" s="2">
        <v>35440115</v>
      </c>
      <c r="AA20" s="2" t="s">
        <v>578</v>
      </c>
      <c r="AB20" s="2">
        <v>1397</v>
      </c>
      <c r="AC20" s="2">
        <v>227</v>
      </c>
    </row>
    <row r="21" spans="1:29" x14ac:dyDescent="0.25">
      <c r="A21" t="s">
        <v>28</v>
      </c>
      <c r="B21" t="s">
        <v>29</v>
      </c>
      <c r="C21" t="s">
        <v>29</v>
      </c>
      <c r="D21">
        <v>14771</v>
      </c>
      <c r="E21" t="s">
        <v>30</v>
      </c>
      <c r="F21">
        <f>IF((Tabela13[[#This Row],[Ociosidade Manha]]-2)&gt;2,2,(Tabela13[[#This Row],[Ociosidade Manha]]-2))</f>
        <v>2</v>
      </c>
      <c r="G21">
        <f>IF((Tabela13[[#This Row],[Ociosidade Tarde]]-2)&gt;3,3,(Tabela13[[#This Row],[Ociosidade Tarde]]-2))</f>
        <v>3</v>
      </c>
      <c r="H21">
        <v>7</v>
      </c>
      <c r="I21">
        <v>6</v>
      </c>
      <c r="J21">
        <v>11</v>
      </c>
      <c r="K21" t="s">
        <v>4</v>
      </c>
      <c r="L21">
        <v>1</v>
      </c>
      <c r="M21">
        <v>16</v>
      </c>
      <c r="N21" t="s">
        <v>8</v>
      </c>
      <c r="O21" t="str">
        <f>IF(AND(Tabela13[[#This Row],[Ociosidade Manha]]&gt;2,Tabela13[[#This Row],[Ociosidade Tarde]]&gt;2),"ok","não")</f>
        <v>ok</v>
      </c>
      <c r="P21" t="s">
        <v>371</v>
      </c>
      <c r="Q21" t="s">
        <v>379</v>
      </c>
      <c r="R21" s="2" t="str">
        <f>IFERROR(IF(VLOOKUP(Tabela13[[#This Row],[Cod_esc]],'EE''s aptas'!A:B,1,0)=Tabela13[[#This Row],[Cod_esc]],"sim"),"")</f>
        <v>sim</v>
      </c>
      <c r="S21" s="2"/>
      <c r="T21" s="2" t="str">
        <f>IFERROR(IF(VLOOKUP(Tabela13[[#This Row],[Cod_esc]],Planilha4!B:B,1,0)=Tabela13[[#This Row],[Cod_esc]],"Consta",),"")</f>
        <v/>
      </c>
      <c r="U21" s="2" t="str">
        <f>IFERROR(IF(VLOOKUP(Tabela13[[#This Row],[Cod_esc]],Planilha4!C:C,1,0)=Tabela13[[#This Row],[Cod_esc]],"Consta"),"")</f>
        <v/>
      </c>
      <c r="V21" s="2" t="str">
        <f>IFERROR(IF(VLOOKUP(Tabela13[[#This Row],[Cod_esc]],Planilha4!D:D,1,0)=Tabela13[[#This Row],[Cod_esc]],"Consta"),"")</f>
        <v/>
      </c>
      <c r="W21" s="2" t="str">
        <f>IFERROR(IF(VLOOKUP(Tabela13[[#This Row],[Cod_esc]],Planilha4!E:E,1,0)=Tabela13[[#This Row],[Cod_esc]],"Consta"),"")</f>
        <v/>
      </c>
      <c r="X21" s="2" t="str">
        <f>IFERROR(IF(VLOOKUP(Tabela13[[#This Row],[Cod_esc]],Planilha4!F:F,1,0)=Tabela13[[#This Row],[Cod_esc]],"Consta"),"")</f>
        <v/>
      </c>
      <c r="Y21" s="2" t="str">
        <f>IF(COUNTBLANK(Tabela13[[#This Row],[Esc1]:[Esc5]])&lt;5,"Consta","")</f>
        <v/>
      </c>
      <c r="Z21" s="2">
        <v>35014758</v>
      </c>
      <c r="AA21" s="2" t="s">
        <v>552</v>
      </c>
      <c r="AB21" s="2">
        <v>0</v>
      </c>
      <c r="AC21" s="2">
        <v>307</v>
      </c>
    </row>
    <row r="22" spans="1:29" x14ac:dyDescent="0.25">
      <c r="A22" t="s">
        <v>31</v>
      </c>
      <c r="B22" t="s">
        <v>32</v>
      </c>
      <c r="C22" t="s">
        <v>32</v>
      </c>
      <c r="D22">
        <v>923114</v>
      </c>
      <c r="E22" t="s">
        <v>33</v>
      </c>
      <c r="F22">
        <f>IF((Tabela13[[#This Row],[Ociosidade Manha]]-2)&gt;2,2,(Tabela13[[#This Row],[Ociosidade Manha]]-2))</f>
        <v>0</v>
      </c>
      <c r="G22">
        <f>IF((Tabela13[[#This Row],[Ociosidade Tarde]]-2)&gt;3,3,(Tabela13[[#This Row],[Ociosidade Tarde]]-2))</f>
        <v>-1</v>
      </c>
      <c r="H22">
        <v>2</v>
      </c>
      <c r="I22">
        <v>1</v>
      </c>
      <c r="J22">
        <v>7</v>
      </c>
      <c r="K22" t="s">
        <v>4</v>
      </c>
      <c r="L22">
        <v>1</v>
      </c>
      <c r="M22">
        <v>9</v>
      </c>
      <c r="N22" t="s">
        <v>8</v>
      </c>
      <c r="O22" t="str">
        <f>IF(AND(Tabela13[[#This Row],[Ociosidade Manha]]&gt;2,Tabela13[[#This Row],[Ociosidade Tarde]]&gt;2),"ok","não")</f>
        <v>não</v>
      </c>
      <c r="Q22" t="s">
        <v>379</v>
      </c>
      <c r="R22" s="2" t="str">
        <f>IFERROR(IF(VLOOKUP(Tabela13[[#This Row],[Cod_esc]],'EE''s aptas'!A:B,1,0)=Tabela13[[#This Row],[Cod_esc]],"sim"),"")</f>
        <v>sim</v>
      </c>
      <c r="S22" s="2"/>
      <c r="T22" s="2" t="str">
        <f>IFERROR(IF(VLOOKUP(Tabela13[[#This Row],[Cod_esc]],Planilha4!B:B,1,0)=Tabela13[[#This Row],[Cod_esc]],"Consta",),"")</f>
        <v/>
      </c>
      <c r="U22" s="2" t="str">
        <f>IFERROR(IF(VLOOKUP(Tabela13[[#This Row],[Cod_esc]],Planilha4!C:C,1,0)=Tabela13[[#This Row],[Cod_esc]],"Consta"),"")</f>
        <v/>
      </c>
      <c r="V22" s="2" t="str">
        <f>IFERROR(IF(VLOOKUP(Tabela13[[#This Row],[Cod_esc]],Planilha4!D:D,1,0)=Tabela13[[#This Row],[Cod_esc]],"Consta"),"")</f>
        <v/>
      </c>
      <c r="W22" s="2" t="str">
        <f>IFERROR(IF(VLOOKUP(Tabela13[[#This Row],[Cod_esc]],Planilha4!E:E,1,0)=Tabela13[[#This Row],[Cod_esc]],"Consta"),"")</f>
        <v>Consta</v>
      </c>
      <c r="X22" s="2" t="str">
        <f>IFERROR(IF(VLOOKUP(Tabela13[[#This Row],[Cod_esc]],Planilha4!F:F,1,0)=Tabela13[[#This Row],[Cod_esc]],"Consta"),"")</f>
        <v/>
      </c>
      <c r="Y22" s="2" t="str">
        <f>IF(COUNTBLANK(Tabela13[[#This Row],[Esc1]:[Esc5]])&lt;5,"Consta","")</f>
        <v>Consta</v>
      </c>
      <c r="Z22" s="2">
        <v>35434620</v>
      </c>
      <c r="AA22" s="2" t="s">
        <v>589</v>
      </c>
      <c r="AB22" s="2">
        <v>0</v>
      </c>
      <c r="AC22" s="2">
        <v>440</v>
      </c>
    </row>
    <row r="23" spans="1:29" x14ac:dyDescent="0.25">
      <c r="A23" t="s">
        <v>31</v>
      </c>
      <c r="B23" t="s">
        <v>34</v>
      </c>
      <c r="C23" t="s">
        <v>34</v>
      </c>
      <c r="D23">
        <v>902652</v>
      </c>
      <c r="E23" t="s">
        <v>35</v>
      </c>
      <c r="F23">
        <f>IF((Tabela13[[#This Row],[Ociosidade Manha]]-2)&gt;2,2,(Tabela13[[#This Row],[Ociosidade Manha]]-2))</f>
        <v>-1</v>
      </c>
      <c r="G23">
        <f>IF((Tabela13[[#This Row],[Ociosidade Tarde]]-2)&gt;3,3,(Tabela13[[#This Row],[Ociosidade Tarde]]-2))</f>
        <v>-1</v>
      </c>
      <c r="H23">
        <v>1</v>
      </c>
      <c r="I23">
        <v>1</v>
      </c>
      <c r="J23">
        <v>1</v>
      </c>
      <c r="K23" t="s">
        <v>4</v>
      </c>
      <c r="L23">
        <v>1</v>
      </c>
      <c r="M23">
        <v>1</v>
      </c>
      <c r="N23" t="s">
        <v>8</v>
      </c>
      <c r="O23" t="str">
        <f>IF(AND(Tabela13[[#This Row],[Ociosidade Manha]]&gt;2,Tabela13[[#This Row],[Ociosidade Tarde]]&gt;2),"ok","não")</f>
        <v>não</v>
      </c>
      <c r="Q23" t="s">
        <v>379</v>
      </c>
      <c r="R23" s="2" t="str">
        <f>IFERROR(IF(VLOOKUP(Tabela13[[#This Row],[Cod_esc]],'EE''s aptas'!A:B,1,0)=Tabela13[[#This Row],[Cod_esc]],"sim"),"")</f>
        <v/>
      </c>
      <c r="S23" s="2"/>
      <c r="T23" s="2" t="str">
        <f>IFERROR(IF(VLOOKUP(Tabela13[[#This Row],[Cod_esc]],Planilha4!B:B,1,0)=Tabela13[[#This Row],[Cod_esc]],"Consta",),"")</f>
        <v/>
      </c>
      <c r="U23" s="2" t="str">
        <f>IFERROR(IF(VLOOKUP(Tabela13[[#This Row],[Cod_esc]],Planilha4!C:C,1,0)=Tabela13[[#This Row],[Cod_esc]],"Consta"),"")</f>
        <v/>
      </c>
      <c r="V23" s="2" t="str">
        <f>IFERROR(IF(VLOOKUP(Tabela13[[#This Row],[Cod_esc]],Planilha4!D:D,1,0)=Tabela13[[#This Row],[Cod_esc]],"Consta"),"")</f>
        <v/>
      </c>
      <c r="W23" s="2" t="str">
        <f>IFERROR(IF(VLOOKUP(Tabela13[[#This Row],[Cod_esc]],Planilha4!E:E,1,0)=Tabela13[[#This Row],[Cod_esc]],"Consta"),"")</f>
        <v/>
      </c>
      <c r="X23" s="2" t="str">
        <f>IFERROR(IF(VLOOKUP(Tabela13[[#This Row],[Cod_esc]],Planilha4!F:F,1,0)=Tabela13[[#This Row],[Cod_esc]],"Consta"),"")</f>
        <v/>
      </c>
      <c r="Y23" s="2" t="str">
        <f>IF(COUNTBLANK(Tabela13[[#This Row],[Esc1]:[Esc5]])&lt;5,"Consta","")</f>
        <v/>
      </c>
      <c r="Z23" s="2">
        <v>35501505</v>
      </c>
      <c r="AA23" s="2" t="s">
        <v>531</v>
      </c>
      <c r="AB23" s="2">
        <v>658</v>
      </c>
      <c r="AC23" s="2">
        <v>159</v>
      </c>
    </row>
    <row r="24" spans="1:29" x14ac:dyDescent="0.25">
      <c r="A24" t="s">
        <v>31</v>
      </c>
      <c r="B24" t="s">
        <v>34</v>
      </c>
      <c r="C24" t="s">
        <v>34</v>
      </c>
      <c r="D24">
        <v>908423</v>
      </c>
      <c r="E24" t="s">
        <v>36</v>
      </c>
      <c r="F24">
        <f>IF((Tabela13[[#This Row],[Ociosidade Manha]]-2)&gt;2,2,(Tabela13[[#This Row],[Ociosidade Manha]]-2))</f>
        <v>-1</v>
      </c>
      <c r="G24">
        <f>IF((Tabela13[[#This Row],[Ociosidade Tarde]]-2)&gt;3,3,(Tabela13[[#This Row],[Ociosidade Tarde]]-2))</f>
        <v>-2</v>
      </c>
      <c r="H24">
        <v>1</v>
      </c>
      <c r="I24">
        <v>0</v>
      </c>
      <c r="J24">
        <v>0</v>
      </c>
      <c r="K24" t="s">
        <v>4</v>
      </c>
      <c r="L24">
        <v>1</v>
      </c>
      <c r="M24">
        <v>18</v>
      </c>
      <c r="N24" t="s">
        <v>8</v>
      </c>
      <c r="O24" t="str">
        <f>IF(AND(Tabela13[[#This Row],[Ociosidade Manha]]&gt;2,Tabela13[[#This Row],[Ociosidade Tarde]]&gt;2),"ok","não")</f>
        <v>não</v>
      </c>
      <c r="Q24" t="s">
        <v>379</v>
      </c>
      <c r="R24" s="2" t="str">
        <f>IFERROR(IF(VLOOKUP(Tabela13[[#This Row],[Cod_esc]],'EE''s aptas'!A:B,1,0)=Tabela13[[#This Row],[Cod_esc]],"sim"),"")</f>
        <v/>
      </c>
      <c r="S24" s="2"/>
      <c r="T24" s="2" t="str">
        <f>IFERROR(IF(VLOOKUP(Tabela13[[#This Row],[Cod_esc]],Planilha4!B:B,1,0)=Tabela13[[#This Row],[Cod_esc]],"Consta",),"")</f>
        <v/>
      </c>
      <c r="U24" s="2" t="str">
        <f>IFERROR(IF(VLOOKUP(Tabela13[[#This Row],[Cod_esc]],Planilha4!C:C,1,0)=Tabela13[[#This Row],[Cod_esc]],"Consta"),"")</f>
        <v/>
      </c>
      <c r="V24" s="2" t="str">
        <f>IFERROR(IF(VLOOKUP(Tabela13[[#This Row],[Cod_esc]],Planilha4!D:D,1,0)=Tabela13[[#This Row],[Cod_esc]],"Consta"),"")</f>
        <v/>
      </c>
      <c r="W24" s="2" t="str">
        <f>IFERROR(IF(VLOOKUP(Tabela13[[#This Row],[Cod_esc]],Planilha4!E:E,1,0)=Tabela13[[#This Row],[Cod_esc]],"Consta"),"")</f>
        <v/>
      </c>
      <c r="X24" s="2" t="str">
        <f>IFERROR(IF(VLOOKUP(Tabela13[[#This Row],[Cod_esc]],Planilha4!F:F,1,0)=Tabela13[[#This Row],[Cod_esc]],"Consta"),"")</f>
        <v/>
      </c>
      <c r="Y24" s="2" t="str">
        <f>IF(COUNTBLANK(Tabela13[[#This Row],[Esc1]:[Esc5]])&lt;5,"Consta","")</f>
        <v/>
      </c>
      <c r="Z24" s="2">
        <v>35501505</v>
      </c>
      <c r="AA24" s="2" t="s">
        <v>531</v>
      </c>
      <c r="AB24" s="2">
        <v>658</v>
      </c>
      <c r="AC24" s="2">
        <v>188</v>
      </c>
    </row>
    <row r="25" spans="1:29" x14ac:dyDescent="0.25">
      <c r="A25" t="s">
        <v>31</v>
      </c>
      <c r="B25" t="s">
        <v>34</v>
      </c>
      <c r="C25" t="s">
        <v>34</v>
      </c>
      <c r="D25">
        <v>5745</v>
      </c>
      <c r="E25" t="s">
        <v>37</v>
      </c>
      <c r="F25">
        <f>IF((Tabela13[[#This Row],[Ociosidade Manha]]-2)&gt;2,2,(Tabela13[[#This Row],[Ociosidade Manha]]-2))</f>
        <v>-2</v>
      </c>
      <c r="G25">
        <f>IF((Tabela13[[#This Row],[Ociosidade Tarde]]-2)&gt;3,3,(Tabela13[[#This Row],[Ociosidade Tarde]]-2))</f>
        <v>-2</v>
      </c>
      <c r="H25">
        <v>0</v>
      </c>
      <c r="I25">
        <v>0</v>
      </c>
      <c r="J25">
        <v>6</v>
      </c>
      <c r="K25" t="s">
        <v>4</v>
      </c>
      <c r="L25">
        <v>1</v>
      </c>
      <c r="M25">
        <v>22</v>
      </c>
      <c r="N25" t="s">
        <v>8</v>
      </c>
      <c r="O25" t="str">
        <f>IF(AND(Tabela13[[#This Row],[Ociosidade Manha]]&gt;2,Tabela13[[#This Row],[Ociosidade Tarde]]&gt;2),"ok","não")</f>
        <v>não</v>
      </c>
      <c r="Q25" t="s">
        <v>379</v>
      </c>
      <c r="R25" s="2" t="str">
        <f>IFERROR(IF(VLOOKUP(Tabela13[[#This Row],[Cod_esc]],'EE''s aptas'!A:B,1,0)=Tabela13[[#This Row],[Cod_esc]],"sim"),"")</f>
        <v/>
      </c>
      <c r="S25" s="2"/>
      <c r="T25" s="2" t="str">
        <f>IFERROR(IF(VLOOKUP(Tabela13[[#This Row],[Cod_esc]],Planilha4!B:B,1,0)=Tabela13[[#This Row],[Cod_esc]],"Consta",),"")</f>
        <v/>
      </c>
      <c r="U25" s="2" t="str">
        <f>IFERROR(IF(VLOOKUP(Tabela13[[#This Row],[Cod_esc]],Planilha4!C:C,1,0)=Tabela13[[#This Row],[Cod_esc]],"Consta"),"")</f>
        <v/>
      </c>
      <c r="V25" s="2" t="str">
        <f>IFERROR(IF(VLOOKUP(Tabela13[[#This Row],[Cod_esc]],Planilha4!D:D,1,0)=Tabela13[[#This Row],[Cod_esc]],"Consta"),"")</f>
        <v/>
      </c>
      <c r="W25" s="2" t="str">
        <f>IFERROR(IF(VLOOKUP(Tabela13[[#This Row],[Cod_esc]],Planilha4!E:E,1,0)=Tabela13[[#This Row],[Cod_esc]],"Consta"),"")</f>
        <v/>
      </c>
      <c r="X25" s="2" t="str">
        <f>IFERROR(IF(VLOOKUP(Tabela13[[#This Row],[Cod_esc]],Planilha4!F:F,1,0)=Tabela13[[#This Row],[Cod_esc]],"Consta"),"")</f>
        <v/>
      </c>
      <c r="Y25" s="2" t="str">
        <f>IF(COUNTBLANK(Tabela13[[#This Row],[Esc1]:[Esc5]])&lt;5,"Consta","")</f>
        <v/>
      </c>
      <c r="Z25" s="2">
        <v>35501505</v>
      </c>
      <c r="AA25" s="2" t="s">
        <v>531</v>
      </c>
      <c r="AB25" s="2">
        <v>658</v>
      </c>
      <c r="AC25" s="2">
        <v>341</v>
      </c>
    </row>
    <row r="26" spans="1:29" x14ac:dyDescent="0.25">
      <c r="A26" t="s">
        <v>38</v>
      </c>
      <c r="B26" t="s">
        <v>38</v>
      </c>
      <c r="C26" t="s">
        <v>39</v>
      </c>
      <c r="D26">
        <v>18284</v>
      </c>
      <c r="E26" t="s">
        <v>40</v>
      </c>
      <c r="F26">
        <f>IF((Tabela13[[#This Row],[Ociosidade Manha]]-2)&gt;2,2,(Tabela13[[#This Row],[Ociosidade Manha]]-2))</f>
        <v>2</v>
      </c>
      <c r="G26">
        <f>IF((Tabela13[[#This Row],[Ociosidade Tarde]]-2)&gt;3,3,(Tabela13[[#This Row],[Ociosidade Tarde]]-2))</f>
        <v>3</v>
      </c>
      <c r="H26">
        <v>6</v>
      </c>
      <c r="I26">
        <v>7</v>
      </c>
      <c r="J26">
        <v>12</v>
      </c>
      <c r="K26" t="s">
        <v>4</v>
      </c>
      <c r="L26">
        <v>1</v>
      </c>
      <c r="M26">
        <v>18</v>
      </c>
      <c r="N26" t="s">
        <v>8</v>
      </c>
      <c r="O26" t="str">
        <f>IF(AND(Tabela13[[#This Row],[Ociosidade Manha]]&gt;2,Tabela13[[#This Row],[Ociosidade Tarde]]&gt;2),"ok","não")</f>
        <v>ok</v>
      </c>
      <c r="P26" t="s">
        <v>371</v>
      </c>
      <c r="Q26" t="s">
        <v>379</v>
      </c>
      <c r="R26" s="2" t="str">
        <f>IFERROR(IF(VLOOKUP(Tabela13[[#This Row],[Cod_esc]],'EE''s aptas'!A:B,1,0)=Tabela13[[#This Row],[Cod_esc]],"sim"),"")</f>
        <v/>
      </c>
      <c r="S26" s="2"/>
      <c r="T26" s="2" t="str">
        <f>IFERROR(IF(VLOOKUP(Tabela13[[#This Row],[Cod_esc]],Planilha4!B:B,1,0)=Tabela13[[#This Row],[Cod_esc]],"Consta",),"")</f>
        <v/>
      </c>
      <c r="U26" s="2" t="str">
        <f>IFERROR(IF(VLOOKUP(Tabela13[[#This Row],[Cod_esc]],Planilha4!C:C,1,0)=Tabela13[[#This Row],[Cod_esc]],"Consta"),"")</f>
        <v/>
      </c>
      <c r="V26" s="2" t="str">
        <f>IFERROR(IF(VLOOKUP(Tabela13[[#This Row],[Cod_esc]],Planilha4!D:D,1,0)=Tabela13[[#This Row],[Cod_esc]],"Consta"),"")</f>
        <v/>
      </c>
      <c r="W26" s="2" t="str">
        <f>IFERROR(IF(VLOOKUP(Tabela13[[#This Row],[Cod_esc]],Planilha4!E:E,1,0)=Tabela13[[#This Row],[Cod_esc]],"Consta"),"")</f>
        <v/>
      </c>
      <c r="X26" s="2" t="str">
        <f>IFERROR(IF(VLOOKUP(Tabela13[[#This Row],[Cod_esc]],Planilha4!F:F,1,0)=Tabela13[[#This Row],[Cod_esc]],"Consta"),"")</f>
        <v/>
      </c>
      <c r="Y26" s="2" t="str">
        <f>IF(COUNTBLANK(Tabela13[[#This Row],[Esc1]:[Esc5]])&lt;5,"Consta","")</f>
        <v/>
      </c>
      <c r="Z26" s="2">
        <v>35018363</v>
      </c>
      <c r="AA26" s="2" t="s">
        <v>558</v>
      </c>
      <c r="AB26" s="2">
        <v>1447</v>
      </c>
      <c r="AC26" s="2">
        <v>370</v>
      </c>
    </row>
    <row r="27" spans="1:29" x14ac:dyDescent="0.25">
      <c r="A27" t="s">
        <v>38</v>
      </c>
      <c r="B27" t="s">
        <v>38</v>
      </c>
      <c r="C27" t="s">
        <v>39</v>
      </c>
      <c r="D27">
        <v>18200</v>
      </c>
      <c r="E27" t="s">
        <v>41</v>
      </c>
      <c r="F27">
        <f>IF((Tabela13[[#This Row],[Ociosidade Manha]]-2)&gt;2,2,(Tabela13[[#This Row],[Ociosidade Manha]]-2))</f>
        <v>2</v>
      </c>
      <c r="G27">
        <f>IF((Tabela13[[#This Row],[Ociosidade Tarde]]-2)&gt;3,3,(Tabela13[[#This Row],[Ociosidade Tarde]]-2))</f>
        <v>0</v>
      </c>
      <c r="H27">
        <v>4</v>
      </c>
      <c r="I27">
        <v>2</v>
      </c>
      <c r="J27">
        <v>0</v>
      </c>
      <c r="K27" t="s">
        <v>4</v>
      </c>
      <c r="L27">
        <v>1</v>
      </c>
      <c r="M27">
        <v>21</v>
      </c>
      <c r="N27" t="s">
        <v>8</v>
      </c>
      <c r="O27" t="str">
        <f>IF(AND(Tabela13[[#This Row],[Ociosidade Manha]]&gt;2,Tabela13[[#This Row],[Ociosidade Tarde]]&gt;2),"ok","não")</f>
        <v>não</v>
      </c>
      <c r="Q27" t="s">
        <v>379</v>
      </c>
      <c r="R27" s="2" t="str">
        <f>IFERROR(IF(VLOOKUP(Tabela13[[#This Row],[Cod_esc]],'EE''s aptas'!A:B,1,0)=Tabela13[[#This Row],[Cod_esc]],"sim"),"")</f>
        <v/>
      </c>
      <c r="S27" s="2"/>
      <c r="T27" s="2" t="str">
        <f>IFERROR(IF(VLOOKUP(Tabela13[[#This Row],[Cod_esc]],Planilha4!B:B,1,0)=Tabela13[[#This Row],[Cod_esc]],"Consta",),"")</f>
        <v/>
      </c>
      <c r="U27" s="2" t="str">
        <f>IFERROR(IF(VLOOKUP(Tabela13[[#This Row],[Cod_esc]],Planilha4!C:C,1,0)=Tabela13[[#This Row],[Cod_esc]],"Consta"),"")</f>
        <v/>
      </c>
      <c r="V27" s="2" t="str">
        <f>IFERROR(IF(VLOOKUP(Tabela13[[#This Row],[Cod_esc]],Planilha4!D:D,1,0)=Tabela13[[#This Row],[Cod_esc]],"Consta"),"")</f>
        <v/>
      </c>
      <c r="W27" s="2" t="str">
        <f>IFERROR(IF(VLOOKUP(Tabela13[[#This Row],[Cod_esc]],Planilha4!E:E,1,0)=Tabela13[[#This Row],[Cod_esc]],"Consta"),"")</f>
        <v/>
      </c>
      <c r="X27" s="2" t="str">
        <f>IFERROR(IF(VLOOKUP(Tabela13[[#This Row],[Cod_esc]],Planilha4!F:F,1,0)=Tabela13[[#This Row],[Cod_esc]],"Consta"),"")</f>
        <v/>
      </c>
      <c r="Y27" s="2" t="str">
        <f>IF(COUNTBLANK(Tabela13[[#This Row],[Esc1]:[Esc5]])&lt;5,"Consta","")</f>
        <v/>
      </c>
      <c r="Z27" s="2">
        <v>35018363</v>
      </c>
      <c r="AA27" s="2" t="s">
        <v>558</v>
      </c>
      <c r="AB27" s="2">
        <v>1447</v>
      </c>
      <c r="AC27" s="2">
        <v>170</v>
      </c>
    </row>
    <row r="28" spans="1:29" x14ac:dyDescent="0.25">
      <c r="A28" t="s">
        <v>38</v>
      </c>
      <c r="B28" t="s">
        <v>38</v>
      </c>
      <c r="C28" t="s">
        <v>39</v>
      </c>
      <c r="D28">
        <v>18314</v>
      </c>
      <c r="E28" t="s">
        <v>42</v>
      </c>
      <c r="F28">
        <f>IF((Tabela13[[#This Row],[Ociosidade Manha]]-2)&gt;2,2,(Tabela13[[#This Row],[Ociosidade Manha]]-2))</f>
        <v>-2</v>
      </c>
      <c r="G28">
        <f>IF((Tabela13[[#This Row],[Ociosidade Tarde]]-2)&gt;3,3,(Tabela13[[#This Row],[Ociosidade Tarde]]-2))</f>
        <v>-1</v>
      </c>
      <c r="H28">
        <v>0</v>
      </c>
      <c r="I28">
        <v>1</v>
      </c>
      <c r="J28">
        <v>0</v>
      </c>
      <c r="K28" t="s">
        <v>4</v>
      </c>
      <c r="L28">
        <v>1</v>
      </c>
      <c r="M28">
        <v>14</v>
      </c>
      <c r="N28" t="s">
        <v>8</v>
      </c>
      <c r="O28" t="str">
        <f>IF(AND(Tabela13[[#This Row],[Ociosidade Manha]]&gt;2,Tabela13[[#This Row],[Ociosidade Tarde]]&gt;2),"ok","não")</f>
        <v>não</v>
      </c>
      <c r="Q28" t="s">
        <v>379</v>
      </c>
      <c r="R28" s="2" t="str">
        <f>IFERROR(IF(VLOOKUP(Tabela13[[#This Row],[Cod_esc]],'EE''s aptas'!A:B,1,0)=Tabela13[[#This Row],[Cod_esc]],"sim"),"")</f>
        <v/>
      </c>
      <c r="S28" s="2"/>
      <c r="T28" s="2" t="str">
        <f>IFERROR(IF(VLOOKUP(Tabela13[[#This Row],[Cod_esc]],Planilha4!B:B,1,0)=Tabela13[[#This Row],[Cod_esc]],"Consta",),"")</f>
        <v/>
      </c>
      <c r="U28" s="2" t="str">
        <f>IFERROR(IF(VLOOKUP(Tabela13[[#This Row],[Cod_esc]],Planilha4!C:C,1,0)=Tabela13[[#This Row],[Cod_esc]],"Consta"),"")</f>
        <v/>
      </c>
      <c r="V28" s="2" t="str">
        <f>IFERROR(IF(VLOOKUP(Tabela13[[#This Row],[Cod_esc]],Planilha4!D:D,1,0)=Tabela13[[#This Row],[Cod_esc]],"Consta"),"")</f>
        <v/>
      </c>
      <c r="W28" s="2" t="str">
        <f>IFERROR(IF(VLOOKUP(Tabela13[[#This Row],[Cod_esc]],Planilha4!E:E,1,0)=Tabela13[[#This Row],[Cod_esc]],"Consta"),"")</f>
        <v/>
      </c>
      <c r="X28" s="2" t="str">
        <f>IFERROR(IF(VLOOKUP(Tabela13[[#This Row],[Cod_esc]],Planilha4!F:F,1,0)=Tabela13[[#This Row],[Cod_esc]],"Consta"),"")</f>
        <v/>
      </c>
      <c r="Y28" s="2" t="str">
        <f>IF(COUNTBLANK(Tabela13[[#This Row],[Esc1]:[Esc5]])&lt;5,"Consta","")</f>
        <v/>
      </c>
      <c r="Z28" s="2">
        <v>35018363</v>
      </c>
      <c r="AA28" s="2" t="s">
        <v>558</v>
      </c>
      <c r="AB28" s="2">
        <v>1447</v>
      </c>
      <c r="AC28" s="2">
        <v>318</v>
      </c>
    </row>
    <row r="29" spans="1:29" x14ac:dyDescent="0.25">
      <c r="A29" t="s">
        <v>38</v>
      </c>
      <c r="B29" t="s">
        <v>38</v>
      </c>
      <c r="C29" t="s">
        <v>39</v>
      </c>
      <c r="D29">
        <v>18235</v>
      </c>
      <c r="E29" t="s">
        <v>43</v>
      </c>
      <c r="F29">
        <f>IF((Tabela13[[#This Row],[Ociosidade Manha]]-2)&gt;2,2,(Tabela13[[#This Row],[Ociosidade Manha]]-2))</f>
        <v>-2</v>
      </c>
      <c r="G29">
        <f>IF((Tabela13[[#This Row],[Ociosidade Tarde]]-2)&gt;3,3,(Tabela13[[#This Row],[Ociosidade Tarde]]-2))</f>
        <v>-2</v>
      </c>
      <c r="H29">
        <v>0</v>
      </c>
      <c r="I29">
        <v>0</v>
      </c>
      <c r="J29">
        <v>0</v>
      </c>
      <c r="K29" t="s">
        <v>4</v>
      </c>
      <c r="L29">
        <v>1</v>
      </c>
      <c r="M29">
        <v>22</v>
      </c>
      <c r="N29" t="s">
        <v>8</v>
      </c>
      <c r="O29" t="str">
        <f>IF(AND(Tabela13[[#This Row],[Ociosidade Manha]]&gt;2,Tabela13[[#This Row],[Ociosidade Tarde]]&gt;2),"ok","não")</f>
        <v>não</v>
      </c>
      <c r="Q29" t="s">
        <v>379</v>
      </c>
      <c r="R29" s="2" t="str">
        <f>IFERROR(IF(VLOOKUP(Tabela13[[#This Row],[Cod_esc]],'EE''s aptas'!A:B,1,0)=Tabela13[[#This Row],[Cod_esc]],"sim"),"")</f>
        <v/>
      </c>
      <c r="S29" s="2"/>
      <c r="T29" s="2" t="str">
        <f>IFERROR(IF(VLOOKUP(Tabela13[[#This Row],[Cod_esc]],Planilha4!B:B,1,0)=Tabela13[[#This Row],[Cod_esc]],"Consta",),"")</f>
        <v/>
      </c>
      <c r="U29" s="2" t="str">
        <f>IFERROR(IF(VLOOKUP(Tabela13[[#This Row],[Cod_esc]],Planilha4!C:C,1,0)=Tabela13[[#This Row],[Cod_esc]],"Consta"),"")</f>
        <v/>
      </c>
      <c r="V29" s="2" t="str">
        <f>IFERROR(IF(VLOOKUP(Tabela13[[#This Row],[Cod_esc]],Planilha4!D:D,1,0)=Tabela13[[#This Row],[Cod_esc]],"Consta"),"")</f>
        <v/>
      </c>
      <c r="W29" s="2" t="str">
        <f>IFERROR(IF(VLOOKUP(Tabela13[[#This Row],[Cod_esc]],Planilha4!E:E,1,0)=Tabela13[[#This Row],[Cod_esc]],"Consta"),"")</f>
        <v/>
      </c>
      <c r="X29" s="2" t="str">
        <f>IFERROR(IF(VLOOKUP(Tabela13[[#This Row],[Cod_esc]],Planilha4!F:F,1,0)=Tabela13[[#This Row],[Cod_esc]],"Consta"),"")</f>
        <v/>
      </c>
      <c r="Y29" s="2" t="str">
        <f>IF(COUNTBLANK(Tabela13[[#This Row],[Esc1]:[Esc5]])&lt;5,"Consta","")</f>
        <v/>
      </c>
      <c r="Z29" s="2">
        <v>35018363</v>
      </c>
      <c r="AA29" s="2" t="s">
        <v>558</v>
      </c>
      <c r="AB29" s="2">
        <v>1447</v>
      </c>
      <c r="AC29" s="2">
        <v>329</v>
      </c>
    </row>
    <row r="30" spans="1:29" x14ac:dyDescent="0.25">
      <c r="A30" t="s">
        <v>38</v>
      </c>
      <c r="B30" t="s">
        <v>38</v>
      </c>
      <c r="C30" t="s">
        <v>39</v>
      </c>
      <c r="D30">
        <v>18120</v>
      </c>
      <c r="E30" t="s">
        <v>44</v>
      </c>
      <c r="F30">
        <f>IF((Tabela13[[#This Row],[Ociosidade Manha]]-2)&gt;2,2,(Tabela13[[#This Row],[Ociosidade Manha]]-2))</f>
        <v>0</v>
      </c>
      <c r="G30">
        <f>IF((Tabela13[[#This Row],[Ociosidade Tarde]]-2)&gt;3,3,(Tabela13[[#This Row],[Ociosidade Tarde]]-2))</f>
        <v>0</v>
      </c>
      <c r="H30">
        <v>2</v>
      </c>
      <c r="I30">
        <v>2</v>
      </c>
      <c r="J30">
        <v>0</v>
      </c>
      <c r="K30" t="s">
        <v>4</v>
      </c>
      <c r="L30">
        <v>1</v>
      </c>
      <c r="M30">
        <v>5</v>
      </c>
      <c r="N30" t="s">
        <v>8</v>
      </c>
      <c r="O30" t="str">
        <f>IF(AND(Tabela13[[#This Row],[Ociosidade Manha]]&gt;2,Tabela13[[#This Row],[Ociosidade Tarde]]&gt;2),"ok","não")</f>
        <v>não</v>
      </c>
      <c r="Q30" t="s">
        <v>379</v>
      </c>
      <c r="R30" s="2" t="str">
        <f>IFERROR(IF(VLOOKUP(Tabela13[[#This Row],[Cod_esc]],'EE''s aptas'!A:B,1,0)=Tabela13[[#This Row],[Cod_esc]],"sim"),"")</f>
        <v/>
      </c>
      <c r="S30" s="2"/>
      <c r="T30" s="2" t="str">
        <f>IFERROR(IF(VLOOKUP(Tabela13[[#This Row],[Cod_esc]],Planilha4!B:B,1,0)=Tabela13[[#This Row],[Cod_esc]],"Consta",),"")</f>
        <v/>
      </c>
      <c r="U30" s="2" t="str">
        <f>IFERROR(IF(VLOOKUP(Tabela13[[#This Row],[Cod_esc]],Planilha4!C:C,1,0)=Tabela13[[#This Row],[Cod_esc]],"Consta"),"")</f>
        <v/>
      </c>
      <c r="V30" s="2" t="str">
        <f>IFERROR(IF(VLOOKUP(Tabela13[[#This Row],[Cod_esc]],Planilha4!D:D,1,0)=Tabela13[[#This Row],[Cod_esc]],"Consta"),"")</f>
        <v/>
      </c>
      <c r="W30" s="2" t="str">
        <f>IFERROR(IF(VLOOKUP(Tabela13[[#This Row],[Cod_esc]],Planilha4!E:E,1,0)=Tabela13[[#This Row],[Cod_esc]],"Consta"),"")</f>
        <v/>
      </c>
      <c r="X30" s="2" t="str">
        <f>IFERROR(IF(VLOOKUP(Tabela13[[#This Row],[Cod_esc]],Planilha4!F:F,1,0)=Tabela13[[#This Row],[Cod_esc]],"Consta"),"")</f>
        <v/>
      </c>
      <c r="Y30" s="2" t="str">
        <f>IF(COUNTBLANK(Tabela13[[#This Row],[Esc1]:[Esc5]])&lt;5,"Consta","")</f>
        <v/>
      </c>
      <c r="Z30" s="2">
        <v>35018363</v>
      </c>
      <c r="AA30" s="2" t="s">
        <v>558</v>
      </c>
      <c r="AB30" s="2">
        <v>1447</v>
      </c>
      <c r="AC30" s="2">
        <v>239</v>
      </c>
    </row>
    <row r="31" spans="1:29" x14ac:dyDescent="0.25">
      <c r="A31" t="s">
        <v>45</v>
      </c>
      <c r="B31" t="s">
        <v>45</v>
      </c>
      <c r="C31" t="s">
        <v>45</v>
      </c>
      <c r="D31">
        <v>9763</v>
      </c>
      <c r="E31" t="s">
        <v>46</v>
      </c>
      <c r="F31">
        <f>IF((Tabela13[[#This Row],[Ociosidade Manha]]-2)&gt;2,2,(Tabela13[[#This Row],[Ociosidade Manha]]-2))</f>
        <v>-2</v>
      </c>
      <c r="G31">
        <f>IF((Tabela13[[#This Row],[Ociosidade Tarde]]-2)&gt;3,3,(Tabela13[[#This Row],[Ociosidade Tarde]]-2))</f>
        <v>-2</v>
      </c>
      <c r="H31">
        <v>0</v>
      </c>
      <c r="I31">
        <v>0</v>
      </c>
      <c r="J31">
        <v>0</v>
      </c>
      <c r="K31" t="s">
        <v>4</v>
      </c>
      <c r="L31">
        <v>1</v>
      </c>
      <c r="M31">
        <v>20</v>
      </c>
      <c r="N31" t="s">
        <v>8</v>
      </c>
      <c r="O31" t="str">
        <f>IF(AND(Tabela13[[#This Row],[Ociosidade Manha]]&gt;2,Tabela13[[#This Row],[Ociosidade Tarde]]&gt;2),"ok","não")</f>
        <v>não</v>
      </c>
      <c r="Q31" t="s">
        <v>379</v>
      </c>
      <c r="R31" s="2" t="str">
        <f>IFERROR(IF(VLOOKUP(Tabela13[[#This Row],[Cod_esc]],'EE''s aptas'!A:B,1,0)=Tabela13[[#This Row],[Cod_esc]],"sim"),"")</f>
        <v/>
      </c>
      <c r="S31" s="2"/>
      <c r="T31" s="2" t="str">
        <f>IFERROR(IF(VLOOKUP(Tabela13[[#This Row],[Cod_esc]],Planilha4!B:B,1,0)=Tabela13[[#This Row],[Cod_esc]],"Consta",),"")</f>
        <v/>
      </c>
      <c r="U31" s="2" t="str">
        <f>IFERROR(IF(VLOOKUP(Tabela13[[#This Row],[Cod_esc]],Planilha4!C:C,1,0)=Tabela13[[#This Row],[Cod_esc]],"Consta"),"")</f>
        <v/>
      </c>
      <c r="V31" s="2" t="str">
        <f>IFERROR(IF(VLOOKUP(Tabela13[[#This Row],[Cod_esc]],Planilha4!D:D,1,0)=Tabela13[[#This Row],[Cod_esc]],"Consta"),"")</f>
        <v/>
      </c>
      <c r="W31" s="2" t="str">
        <f>IFERROR(IF(VLOOKUP(Tabela13[[#This Row],[Cod_esc]],Planilha4!E:E,1,0)=Tabela13[[#This Row],[Cod_esc]],"Consta"),"")</f>
        <v/>
      </c>
      <c r="X31" s="2" t="str">
        <f>IFERROR(IF(VLOOKUP(Tabela13[[#This Row],[Cod_esc]],Planilha4!F:F,1,0)=Tabela13[[#This Row],[Cod_esc]],"Consta"),"")</f>
        <v/>
      </c>
      <c r="Y31" s="2" t="str">
        <f>IF(COUNTBLANK(Tabela13[[#This Row],[Esc1]:[Esc5]])&lt;5,"Consta","")</f>
        <v/>
      </c>
      <c r="Z31" s="2">
        <v>35290737</v>
      </c>
      <c r="AA31" s="2" t="s">
        <v>538</v>
      </c>
      <c r="AB31" s="2">
        <v>3407</v>
      </c>
      <c r="AC31" s="2">
        <v>581</v>
      </c>
    </row>
    <row r="32" spans="1:29" x14ac:dyDescent="0.25">
      <c r="A32" t="s">
        <v>45</v>
      </c>
      <c r="B32" t="s">
        <v>45</v>
      </c>
      <c r="C32" t="s">
        <v>45</v>
      </c>
      <c r="D32">
        <v>9659</v>
      </c>
      <c r="E32" t="s">
        <v>47</v>
      </c>
      <c r="F32">
        <f>IF((Tabela13[[#This Row],[Ociosidade Manha]]-2)&gt;2,2,(Tabela13[[#This Row],[Ociosidade Manha]]-2))</f>
        <v>-1</v>
      </c>
      <c r="G32">
        <f>IF((Tabela13[[#This Row],[Ociosidade Tarde]]-2)&gt;3,3,(Tabela13[[#This Row],[Ociosidade Tarde]]-2))</f>
        <v>-1</v>
      </c>
      <c r="H32">
        <v>1</v>
      </c>
      <c r="I32">
        <v>1</v>
      </c>
      <c r="J32">
        <v>0</v>
      </c>
      <c r="K32" t="s">
        <v>4</v>
      </c>
      <c r="L32">
        <v>1</v>
      </c>
      <c r="M32">
        <v>18</v>
      </c>
      <c r="N32" t="s">
        <v>8</v>
      </c>
      <c r="O32" t="str">
        <f>IF(AND(Tabela13[[#This Row],[Ociosidade Manha]]&gt;2,Tabela13[[#This Row],[Ociosidade Tarde]]&gt;2),"ok","não")</f>
        <v>não</v>
      </c>
      <c r="Q32" t="s">
        <v>379</v>
      </c>
      <c r="R32" s="2" t="str">
        <f>IFERROR(IF(VLOOKUP(Tabela13[[#This Row],[Cod_esc]],'EE''s aptas'!A:B,1,0)=Tabela13[[#This Row],[Cod_esc]],"sim"),"")</f>
        <v>sim</v>
      </c>
      <c r="S32" s="2"/>
      <c r="T32" s="2" t="str">
        <f>IFERROR(IF(VLOOKUP(Tabela13[[#This Row],[Cod_esc]],Planilha4!B:B,1,0)=Tabela13[[#This Row],[Cod_esc]],"Consta",),"")</f>
        <v/>
      </c>
      <c r="U32" s="2" t="str">
        <f>IFERROR(IF(VLOOKUP(Tabela13[[#This Row],[Cod_esc]],Planilha4!C:C,1,0)=Tabela13[[#This Row],[Cod_esc]],"Consta"),"")</f>
        <v/>
      </c>
      <c r="V32" s="2" t="str">
        <f>IFERROR(IF(VLOOKUP(Tabela13[[#This Row],[Cod_esc]],Planilha4!D:D,1,0)=Tabela13[[#This Row],[Cod_esc]],"Consta"),"")</f>
        <v/>
      </c>
      <c r="W32" s="2" t="str">
        <f>IFERROR(IF(VLOOKUP(Tabela13[[#This Row],[Cod_esc]],Planilha4!E:E,1,0)=Tabela13[[#This Row],[Cod_esc]],"Consta"),"")</f>
        <v/>
      </c>
      <c r="X32" s="2" t="str">
        <f>IFERROR(IF(VLOOKUP(Tabela13[[#This Row],[Cod_esc]],Planilha4!F:F,1,0)=Tabela13[[#This Row],[Cod_esc]],"Consta"),"")</f>
        <v/>
      </c>
      <c r="Y32" s="2" t="str">
        <f>IF(COUNTBLANK(Tabela13[[#This Row],[Esc1]:[Esc5]])&lt;5,"Consta","")</f>
        <v/>
      </c>
      <c r="Z32" s="2">
        <v>35290737</v>
      </c>
      <c r="AA32" s="2" t="s">
        <v>538</v>
      </c>
      <c r="AB32" s="2">
        <v>3407</v>
      </c>
      <c r="AC32" s="2">
        <v>454</v>
      </c>
    </row>
    <row r="33" spans="1:29" x14ac:dyDescent="0.25">
      <c r="A33" t="s">
        <v>45</v>
      </c>
      <c r="B33" t="s">
        <v>45</v>
      </c>
      <c r="C33" t="s">
        <v>45</v>
      </c>
      <c r="D33">
        <v>35439</v>
      </c>
      <c r="E33" t="s">
        <v>48</v>
      </c>
      <c r="F33">
        <f>IF((Tabela13[[#This Row],[Ociosidade Manha]]-2)&gt;2,2,(Tabela13[[#This Row],[Ociosidade Manha]]-2))</f>
        <v>-2</v>
      </c>
      <c r="G33">
        <f>IF((Tabela13[[#This Row],[Ociosidade Tarde]]-2)&gt;3,3,(Tabela13[[#This Row],[Ociosidade Tarde]]-2))</f>
        <v>0</v>
      </c>
      <c r="H33">
        <v>0</v>
      </c>
      <c r="I33">
        <v>2</v>
      </c>
      <c r="J33">
        <v>0</v>
      </c>
      <c r="K33" t="s">
        <v>4</v>
      </c>
      <c r="L33">
        <v>1</v>
      </c>
      <c r="M33">
        <v>18</v>
      </c>
      <c r="N33" t="s">
        <v>8</v>
      </c>
      <c r="O33" t="str">
        <f>IF(AND(Tabela13[[#This Row],[Ociosidade Manha]]&gt;2,Tabela13[[#This Row],[Ociosidade Tarde]]&gt;2),"ok","não")</f>
        <v>não</v>
      </c>
      <c r="Q33" t="s">
        <v>379</v>
      </c>
      <c r="R33" s="2" t="str">
        <f>IFERROR(IF(VLOOKUP(Tabela13[[#This Row],[Cod_esc]],'EE''s aptas'!A:B,1,0)=Tabela13[[#This Row],[Cod_esc]],"sim"),"")</f>
        <v/>
      </c>
      <c r="S33" s="2"/>
      <c r="T33" s="2" t="str">
        <f>IFERROR(IF(VLOOKUP(Tabela13[[#This Row],[Cod_esc]],Planilha4!B:B,1,0)=Tabela13[[#This Row],[Cod_esc]],"Consta",),"")</f>
        <v/>
      </c>
      <c r="U33" s="2" t="str">
        <f>IFERROR(IF(VLOOKUP(Tabela13[[#This Row],[Cod_esc]],Planilha4!C:C,1,0)=Tabela13[[#This Row],[Cod_esc]],"Consta"),"")</f>
        <v/>
      </c>
      <c r="V33" s="2" t="str">
        <f>IFERROR(IF(VLOOKUP(Tabela13[[#This Row],[Cod_esc]],Planilha4!D:D,1,0)=Tabela13[[#This Row],[Cod_esc]],"Consta"),"")</f>
        <v/>
      </c>
      <c r="W33" s="2" t="str">
        <f>IFERROR(IF(VLOOKUP(Tabela13[[#This Row],[Cod_esc]],Planilha4!E:E,1,0)=Tabela13[[#This Row],[Cod_esc]],"Consta"),"")</f>
        <v/>
      </c>
      <c r="X33" s="2" t="str">
        <f>IFERROR(IF(VLOOKUP(Tabela13[[#This Row],[Cod_esc]],Planilha4!F:F,1,0)=Tabela13[[#This Row],[Cod_esc]],"Consta"),"")</f>
        <v/>
      </c>
      <c r="Y33" s="2" t="str">
        <f>IF(COUNTBLANK(Tabela13[[#This Row],[Esc1]:[Esc5]])&lt;5,"Consta","")</f>
        <v/>
      </c>
      <c r="Z33" s="2">
        <v>35290737</v>
      </c>
      <c r="AA33" s="2" t="s">
        <v>538</v>
      </c>
      <c r="AB33" s="2">
        <v>3407</v>
      </c>
      <c r="AC33" s="2">
        <v>595</v>
      </c>
    </row>
    <row r="34" spans="1:29" x14ac:dyDescent="0.25">
      <c r="A34" t="s">
        <v>45</v>
      </c>
      <c r="B34" t="s">
        <v>45</v>
      </c>
      <c r="C34" t="s">
        <v>45</v>
      </c>
      <c r="D34">
        <v>38568</v>
      </c>
      <c r="E34" t="s">
        <v>49</v>
      </c>
      <c r="F34">
        <f>IF((Tabela13[[#This Row],[Ociosidade Manha]]-2)&gt;2,2,(Tabela13[[#This Row],[Ociosidade Manha]]-2))</f>
        <v>-1</v>
      </c>
      <c r="G34">
        <f>IF((Tabela13[[#This Row],[Ociosidade Tarde]]-2)&gt;3,3,(Tabela13[[#This Row],[Ociosidade Tarde]]-2))</f>
        <v>2</v>
      </c>
      <c r="H34">
        <v>1</v>
      </c>
      <c r="I34">
        <v>4</v>
      </c>
      <c r="J34">
        <v>0</v>
      </c>
      <c r="K34" t="s">
        <v>4</v>
      </c>
      <c r="L34">
        <v>1</v>
      </c>
      <c r="M34">
        <v>14</v>
      </c>
      <c r="N34" t="s">
        <v>8</v>
      </c>
      <c r="O34" t="str">
        <f>IF(AND(Tabela13[[#This Row],[Ociosidade Manha]]&gt;2,Tabela13[[#This Row],[Ociosidade Tarde]]&gt;2),"ok","não")</f>
        <v>não</v>
      </c>
      <c r="Q34" t="s">
        <v>379</v>
      </c>
      <c r="R34" s="2" t="str">
        <f>IFERROR(IF(VLOOKUP(Tabela13[[#This Row],[Cod_esc]],'EE''s aptas'!A:B,1,0)=Tabela13[[#This Row],[Cod_esc]],"sim"),"")</f>
        <v/>
      </c>
      <c r="S34" s="2"/>
      <c r="T34" s="2" t="str">
        <f>IFERROR(IF(VLOOKUP(Tabela13[[#This Row],[Cod_esc]],Planilha4!B:B,1,0)=Tabela13[[#This Row],[Cod_esc]],"Consta",),"")</f>
        <v/>
      </c>
      <c r="U34" s="2" t="str">
        <f>IFERROR(IF(VLOOKUP(Tabela13[[#This Row],[Cod_esc]],Planilha4!C:C,1,0)=Tabela13[[#This Row],[Cod_esc]],"Consta"),"")</f>
        <v/>
      </c>
      <c r="V34" s="2" t="str">
        <f>IFERROR(IF(VLOOKUP(Tabela13[[#This Row],[Cod_esc]],Planilha4!D:D,1,0)=Tabela13[[#This Row],[Cod_esc]],"Consta"),"")</f>
        <v/>
      </c>
      <c r="W34" s="2" t="str">
        <f>IFERROR(IF(VLOOKUP(Tabela13[[#This Row],[Cod_esc]],Planilha4!E:E,1,0)=Tabela13[[#This Row],[Cod_esc]],"Consta"),"")</f>
        <v/>
      </c>
      <c r="X34" s="2" t="str">
        <f>IFERROR(IF(VLOOKUP(Tabela13[[#This Row],[Cod_esc]],Planilha4!F:F,1,0)=Tabela13[[#This Row],[Cod_esc]],"Consta"),"")</f>
        <v/>
      </c>
      <c r="Y34" s="2" t="str">
        <f>IF(COUNTBLANK(Tabela13[[#This Row],[Esc1]:[Esc5]])&lt;5,"Consta","")</f>
        <v/>
      </c>
      <c r="Z34" s="2">
        <v>35290737</v>
      </c>
      <c r="AA34" s="2" t="s">
        <v>538</v>
      </c>
      <c r="AB34" s="2">
        <v>3407</v>
      </c>
      <c r="AC34" s="2">
        <v>64</v>
      </c>
    </row>
    <row r="35" spans="1:29" x14ac:dyDescent="0.25">
      <c r="A35" t="s">
        <v>45</v>
      </c>
      <c r="B35" t="s">
        <v>45</v>
      </c>
      <c r="C35" t="s">
        <v>45</v>
      </c>
      <c r="D35">
        <v>9751</v>
      </c>
      <c r="E35" t="s">
        <v>50</v>
      </c>
      <c r="F35">
        <f>IF((Tabela13[[#This Row],[Ociosidade Manha]]-2)&gt;2,2,(Tabela13[[#This Row],[Ociosidade Manha]]-2))</f>
        <v>-2</v>
      </c>
      <c r="G35">
        <f>IF((Tabela13[[#This Row],[Ociosidade Tarde]]-2)&gt;3,3,(Tabela13[[#This Row],[Ociosidade Tarde]]-2))</f>
        <v>2</v>
      </c>
      <c r="H35">
        <v>0</v>
      </c>
      <c r="I35">
        <v>4</v>
      </c>
      <c r="J35">
        <v>10</v>
      </c>
      <c r="K35" t="s">
        <v>4</v>
      </c>
      <c r="L35">
        <v>1</v>
      </c>
      <c r="M35">
        <v>25</v>
      </c>
      <c r="N35" t="s">
        <v>8</v>
      </c>
      <c r="O35" t="str">
        <f>IF(AND(Tabela13[[#This Row],[Ociosidade Manha]]&gt;2,Tabela13[[#This Row],[Ociosidade Tarde]]&gt;2),"ok","não")</f>
        <v>não</v>
      </c>
      <c r="Q35" t="s">
        <v>379</v>
      </c>
      <c r="R35" s="2" t="str">
        <f>IFERROR(IF(VLOOKUP(Tabela13[[#This Row],[Cod_esc]],'EE''s aptas'!A:B,1,0)=Tabela13[[#This Row],[Cod_esc]],"sim"),"")</f>
        <v/>
      </c>
      <c r="S35" s="2"/>
      <c r="T35" s="2" t="str">
        <f>IFERROR(IF(VLOOKUP(Tabela13[[#This Row],[Cod_esc]],Planilha4!B:B,1,0)=Tabela13[[#This Row],[Cod_esc]],"Consta",),"")</f>
        <v/>
      </c>
      <c r="U35" s="2" t="str">
        <f>IFERROR(IF(VLOOKUP(Tabela13[[#This Row],[Cod_esc]],Planilha4!C:C,1,0)=Tabela13[[#This Row],[Cod_esc]],"Consta"),"")</f>
        <v/>
      </c>
      <c r="V35" s="2" t="str">
        <f>IFERROR(IF(VLOOKUP(Tabela13[[#This Row],[Cod_esc]],Planilha4!D:D,1,0)=Tabela13[[#This Row],[Cod_esc]],"Consta"),"")</f>
        <v/>
      </c>
      <c r="W35" s="2" t="str">
        <f>IFERROR(IF(VLOOKUP(Tabela13[[#This Row],[Cod_esc]],Planilha4!E:E,1,0)=Tabela13[[#This Row],[Cod_esc]],"Consta"),"")</f>
        <v/>
      </c>
      <c r="X35" s="2" t="str">
        <f>IFERROR(IF(VLOOKUP(Tabela13[[#This Row],[Cod_esc]],Planilha4!F:F,1,0)=Tabela13[[#This Row],[Cod_esc]],"Consta"),"")</f>
        <v/>
      </c>
      <c r="Y35" s="2" t="str">
        <f>IF(COUNTBLANK(Tabela13[[#This Row],[Esc1]:[Esc5]])&lt;5,"Consta","")</f>
        <v/>
      </c>
      <c r="Z35" s="2">
        <v>35290737</v>
      </c>
      <c r="AA35" s="2" t="s">
        <v>538</v>
      </c>
      <c r="AB35" s="2">
        <v>3407</v>
      </c>
      <c r="AC35" s="2">
        <v>1630</v>
      </c>
    </row>
    <row r="36" spans="1:29" x14ac:dyDescent="0.25">
      <c r="A36" t="s">
        <v>45</v>
      </c>
      <c r="B36" t="s">
        <v>51</v>
      </c>
      <c r="C36" t="s">
        <v>51</v>
      </c>
      <c r="D36">
        <v>10595</v>
      </c>
      <c r="E36" t="s">
        <v>52</v>
      </c>
      <c r="F36">
        <f>IF((Tabela13[[#This Row],[Ociosidade Manha]]-2)&gt;2,2,(Tabela13[[#This Row],[Ociosidade Manha]]-2))</f>
        <v>1</v>
      </c>
      <c r="G36">
        <f>IF((Tabela13[[#This Row],[Ociosidade Tarde]]-2)&gt;3,3,(Tabela13[[#This Row],[Ociosidade Tarde]]-2))</f>
        <v>-2</v>
      </c>
      <c r="H36">
        <v>3</v>
      </c>
      <c r="I36">
        <v>0</v>
      </c>
      <c r="J36">
        <v>13</v>
      </c>
      <c r="K36" t="s">
        <v>4</v>
      </c>
      <c r="L36">
        <v>1</v>
      </c>
      <c r="M36">
        <v>26</v>
      </c>
      <c r="N36" t="s">
        <v>8</v>
      </c>
      <c r="O36" t="str">
        <f>IF(AND(Tabela13[[#This Row],[Ociosidade Manha]]&gt;2,Tabela13[[#This Row],[Ociosidade Tarde]]&gt;2),"ok","não")</f>
        <v>não</v>
      </c>
      <c r="Q36" t="s">
        <v>379</v>
      </c>
      <c r="R36" s="2" t="str">
        <f>IFERROR(IF(VLOOKUP(Tabela13[[#This Row],[Cod_esc]],'EE''s aptas'!A:B,1,0)=Tabela13[[#This Row],[Cod_esc]],"sim"),"")</f>
        <v/>
      </c>
      <c r="S36" s="2"/>
      <c r="T36" s="2" t="str">
        <f>IFERROR(IF(VLOOKUP(Tabela13[[#This Row],[Cod_esc]],Planilha4!B:B,1,0)=Tabela13[[#This Row],[Cod_esc]],"Consta",),"")</f>
        <v/>
      </c>
      <c r="U36" s="2" t="str">
        <f>IFERROR(IF(VLOOKUP(Tabela13[[#This Row],[Cod_esc]],Planilha4!C:C,1,0)=Tabela13[[#This Row],[Cod_esc]],"Consta"),"")</f>
        <v/>
      </c>
      <c r="V36" s="2" t="str">
        <f>IFERROR(IF(VLOOKUP(Tabela13[[#This Row],[Cod_esc]],Planilha4!D:D,1,0)=Tabela13[[#This Row],[Cod_esc]],"Consta"),"")</f>
        <v/>
      </c>
      <c r="W36" s="2" t="str">
        <f>IFERROR(IF(VLOOKUP(Tabela13[[#This Row],[Cod_esc]],Planilha4!E:E,1,0)=Tabela13[[#This Row],[Cod_esc]],"Consta"),"")</f>
        <v/>
      </c>
      <c r="X36" s="2" t="str">
        <f>IFERROR(IF(VLOOKUP(Tabela13[[#This Row],[Cod_esc]],Planilha4!F:F,1,0)=Tabela13[[#This Row],[Cod_esc]],"Consta"),"")</f>
        <v/>
      </c>
      <c r="Y36" s="2" t="str">
        <f>IF(COUNTBLANK(Tabela13[[#This Row],[Esc1]:[Esc5]])&lt;5,"Consta","")</f>
        <v/>
      </c>
      <c r="Z36" s="2">
        <v>35438261</v>
      </c>
      <c r="AA36" s="2" t="s">
        <v>540</v>
      </c>
      <c r="AB36" s="2">
        <v>2632</v>
      </c>
      <c r="AC36" s="2">
        <v>778</v>
      </c>
    </row>
    <row r="37" spans="1:29" x14ac:dyDescent="0.25">
      <c r="A37" t="s">
        <v>45</v>
      </c>
      <c r="B37" t="s">
        <v>51</v>
      </c>
      <c r="C37" t="s">
        <v>51</v>
      </c>
      <c r="D37">
        <v>910582</v>
      </c>
      <c r="E37" t="s">
        <v>53</v>
      </c>
      <c r="F37">
        <f>IF((Tabela13[[#This Row],[Ociosidade Manha]]-2)&gt;2,2,(Tabela13[[#This Row],[Ociosidade Manha]]-2))</f>
        <v>-2</v>
      </c>
      <c r="G37">
        <f>IF((Tabela13[[#This Row],[Ociosidade Tarde]]-2)&gt;3,3,(Tabela13[[#This Row],[Ociosidade Tarde]]-2))</f>
        <v>0</v>
      </c>
      <c r="H37">
        <v>0</v>
      </c>
      <c r="I37">
        <v>2</v>
      </c>
      <c r="J37">
        <v>0</v>
      </c>
      <c r="K37" t="s">
        <v>4</v>
      </c>
      <c r="L37">
        <v>1</v>
      </c>
      <c r="M37">
        <v>16</v>
      </c>
      <c r="N37" t="s">
        <v>8</v>
      </c>
      <c r="O37" t="str">
        <f>IF(AND(Tabela13[[#This Row],[Ociosidade Manha]]&gt;2,Tabela13[[#This Row],[Ociosidade Tarde]]&gt;2),"ok","não")</f>
        <v>não</v>
      </c>
      <c r="Q37" t="s">
        <v>379</v>
      </c>
      <c r="R37" s="2" t="str">
        <f>IFERROR(IF(VLOOKUP(Tabela13[[#This Row],[Cod_esc]],'EE''s aptas'!A:B,1,0)=Tabela13[[#This Row],[Cod_esc]],"sim"),"")</f>
        <v/>
      </c>
      <c r="S37" s="2"/>
      <c r="T37" s="2" t="str">
        <f>IFERROR(IF(VLOOKUP(Tabela13[[#This Row],[Cod_esc]],Planilha4!B:B,1,0)=Tabela13[[#This Row],[Cod_esc]],"Consta",),"")</f>
        <v/>
      </c>
      <c r="U37" s="2" t="str">
        <f>IFERROR(IF(VLOOKUP(Tabela13[[#This Row],[Cod_esc]],Planilha4!C:C,1,0)=Tabela13[[#This Row],[Cod_esc]],"Consta"),"")</f>
        <v/>
      </c>
      <c r="V37" s="2" t="str">
        <f>IFERROR(IF(VLOOKUP(Tabela13[[#This Row],[Cod_esc]],Planilha4!D:D,1,0)=Tabela13[[#This Row],[Cod_esc]],"Consta"),"")</f>
        <v/>
      </c>
      <c r="W37" s="2" t="str">
        <f>IFERROR(IF(VLOOKUP(Tabela13[[#This Row],[Cod_esc]],Planilha4!E:E,1,0)=Tabela13[[#This Row],[Cod_esc]],"Consta"),"")</f>
        <v/>
      </c>
      <c r="X37" s="2" t="str">
        <f>IFERROR(IF(VLOOKUP(Tabela13[[#This Row],[Cod_esc]],Planilha4!F:F,1,0)=Tabela13[[#This Row],[Cod_esc]],"Consta"),"")</f>
        <v/>
      </c>
      <c r="Y37" s="2" t="str">
        <f>IF(COUNTBLANK(Tabela13[[#This Row],[Esc1]:[Esc5]])&lt;5,"Consta","")</f>
        <v/>
      </c>
      <c r="Z37" s="2">
        <v>35438261</v>
      </c>
      <c r="AA37" s="2" t="s">
        <v>540</v>
      </c>
      <c r="AB37" s="2">
        <v>2632</v>
      </c>
      <c r="AC37" s="2">
        <v>269</v>
      </c>
    </row>
    <row r="38" spans="1:29" x14ac:dyDescent="0.25">
      <c r="A38" t="s">
        <v>45</v>
      </c>
      <c r="B38" t="s">
        <v>51</v>
      </c>
      <c r="C38" t="s">
        <v>51</v>
      </c>
      <c r="D38">
        <v>10558</v>
      </c>
      <c r="E38" t="s">
        <v>54</v>
      </c>
      <c r="F38">
        <f>IF((Tabela13[[#This Row],[Ociosidade Manha]]-2)&gt;2,2,(Tabela13[[#This Row],[Ociosidade Manha]]-2))</f>
        <v>-2</v>
      </c>
      <c r="G38">
        <f>IF((Tabela13[[#This Row],[Ociosidade Tarde]]-2)&gt;3,3,(Tabela13[[#This Row],[Ociosidade Tarde]]-2))</f>
        <v>-2</v>
      </c>
      <c r="H38">
        <v>0</v>
      </c>
      <c r="I38">
        <v>0</v>
      </c>
      <c r="J38">
        <v>0</v>
      </c>
      <c r="K38" t="s">
        <v>4</v>
      </c>
      <c r="L38">
        <v>1</v>
      </c>
      <c r="M38">
        <v>20</v>
      </c>
      <c r="N38" t="s">
        <v>8</v>
      </c>
      <c r="O38" t="str">
        <f>IF(AND(Tabela13[[#This Row],[Ociosidade Manha]]&gt;2,Tabela13[[#This Row],[Ociosidade Tarde]]&gt;2),"ok","não")</f>
        <v>não</v>
      </c>
      <c r="Q38" t="s">
        <v>379</v>
      </c>
      <c r="R38" s="2" t="str">
        <f>IFERROR(IF(VLOOKUP(Tabela13[[#This Row],[Cod_esc]],'EE''s aptas'!A:B,1,0)=Tabela13[[#This Row],[Cod_esc]],"sim"),"")</f>
        <v/>
      </c>
      <c r="S38" s="2"/>
      <c r="T38" s="2" t="str">
        <f>IFERROR(IF(VLOOKUP(Tabela13[[#This Row],[Cod_esc]],Planilha4!B:B,1,0)=Tabela13[[#This Row],[Cod_esc]],"Consta",),"")</f>
        <v/>
      </c>
      <c r="U38" s="2" t="str">
        <f>IFERROR(IF(VLOOKUP(Tabela13[[#This Row],[Cod_esc]],Planilha4!C:C,1,0)=Tabela13[[#This Row],[Cod_esc]],"Consta"),"")</f>
        <v/>
      </c>
      <c r="V38" s="2" t="str">
        <f>IFERROR(IF(VLOOKUP(Tabela13[[#This Row],[Cod_esc]],Planilha4!D:D,1,0)=Tabela13[[#This Row],[Cod_esc]],"Consta"),"")</f>
        <v/>
      </c>
      <c r="W38" s="2" t="str">
        <f>IFERROR(IF(VLOOKUP(Tabela13[[#This Row],[Cod_esc]],Planilha4!E:E,1,0)=Tabela13[[#This Row],[Cod_esc]],"Consta"),"")</f>
        <v/>
      </c>
      <c r="X38" s="2" t="str">
        <f>IFERROR(IF(VLOOKUP(Tabela13[[#This Row],[Cod_esc]],Planilha4!F:F,1,0)=Tabela13[[#This Row],[Cod_esc]],"Consta"),"")</f>
        <v/>
      </c>
      <c r="Y38" s="2" t="str">
        <f>IF(COUNTBLANK(Tabela13[[#This Row],[Esc1]:[Esc5]])&lt;5,"Consta","")</f>
        <v/>
      </c>
      <c r="Z38" s="2">
        <v>35438261</v>
      </c>
      <c r="AA38" s="2" t="s">
        <v>540</v>
      </c>
      <c r="AB38" s="2">
        <v>2632</v>
      </c>
      <c r="AC38" s="2">
        <v>275</v>
      </c>
    </row>
    <row r="39" spans="1:29" x14ac:dyDescent="0.25">
      <c r="A39" t="s">
        <v>45</v>
      </c>
      <c r="B39" t="s">
        <v>51</v>
      </c>
      <c r="C39" t="s">
        <v>51</v>
      </c>
      <c r="D39">
        <v>48124</v>
      </c>
      <c r="E39" t="s">
        <v>55</v>
      </c>
      <c r="F39">
        <f>IF((Tabela13[[#This Row],[Ociosidade Manha]]-2)&gt;2,2,(Tabela13[[#This Row],[Ociosidade Manha]]-2))</f>
        <v>-2</v>
      </c>
      <c r="G39">
        <f>IF((Tabela13[[#This Row],[Ociosidade Tarde]]-2)&gt;3,3,(Tabela13[[#This Row],[Ociosidade Tarde]]-2))</f>
        <v>-2</v>
      </c>
      <c r="H39">
        <v>0</v>
      </c>
      <c r="I39">
        <v>0</v>
      </c>
      <c r="J39">
        <v>0</v>
      </c>
      <c r="K39" t="s">
        <v>4</v>
      </c>
      <c r="L39">
        <v>1</v>
      </c>
      <c r="M39">
        <v>28</v>
      </c>
      <c r="N39" t="s">
        <v>8</v>
      </c>
      <c r="O39" t="str">
        <f>IF(AND(Tabela13[[#This Row],[Ociosidade Manha]]&gt;2,Tabela13[[#This Row],[Ociosidade Tarde]]&gt;2),"ok","não")</f>
        <v>não</v>
      </c>
      <c r="Q39" t="s">
        <v>379</v>
      </c>
      <c r="R39" s="2" t="str">
        <f>IFERROR(IF(VLOOKUP(Tabela13[[#This Row],[Cod_esc]],'EE''s aptas'!A:B,1,0)=Tabela13[[#This Row],[Cod_esc]],"sim"),"")</f>
        <v/>
      </c>
      <c r="S39" s="2"/>
      <c r="T39" s="2" t="str">
        <f>IFERROR(IF(VLOOKUP(Tabela13[[#This Row],[Cod_esc]],Planilha4!B:B,1,0)=Tabela13[[#This Row],[Cod_esc]],"Consta",),"")</f>
        <v/>
      </c>
      <c r="U39" s="2" t="str">
        <f>IFERROR(IF(VLOOKUP(Tabela13[[#This Row],[Cod_esc]],Planilha4!C:C,1,0)=Tabela13[[#This Row],[Cod_esc]],"Consta"),"")</f>
        <v/>
      </c>
      <c r="V39" s="2" t="str">
        <f>IFERROR(IF(VLOOKUP(Tabela13[[#This Row],[Cod_esc]],Planilha4!D:D,1,0)=Tabela13[[#This Row],[Cod_esc]],"Consta"),"")</f>
        <v/>
      </c>
      <c r="W39" s="2" t="str">
        <f>IFERROR(IF(VLOOKUP(Tabela13[[#This Row],[Cod_esc]],Planilha4!E:E,1,0)=Tabela13[[#This Row],[Cod_esc]],"Consta"),"")</f>
        <v/>
      </c>
      <c r="X39" s="2" t="str">
        <f>IFERROR(IF(VLOOKUP(Tabela13[[#This Row],[Cod_esc]],Planilha4!F:F,1,0)=Tabela13[[#This Row],[Cod_esc]],"Consta"),"")</f>
        <v/>
      </c>
      <c r="Y39" s="2" t="str">
        <f>IF(COUNTBLANK(Tabela13[[#This Row],[Esc1]:[Esc5]])&lt;5,"Consta","")</f>
        <v/>
      </c>
      <c r="Z39" s="2">
        <v>35438261</v>
      </c>
      <c r="AA39" s="2" t="s">
        <v>540</v>
      </c>
      <c r="AB39" s="2">
        <v>2632</v>
      </c>
      <c r="AC39" s="2">
        <v>365</v>
      </c>
    </row>
    <row r="40" spans="1:29" x14ac:dyDescent="0.25">
      <c r="A40" t="s">
        <v>45</v>
      </c>
      <c r="B40" t="s">
        <v>51</v>
      </c>
      <c r="C40" t="s">
        <v>51</v>
      </c>
      <c r="D40">
        <v>10561</v>
      </c>
      <c r="E40" t="s">
        <v>56</v>
      </c>
      <c r="F40">
        <f>IF((Tabela13[[#This Row],[Ociosidade Manha]]-2)&gt;2,2,(Tabela13[[#This Row],[Ociosidade Manha]]-2))</f>
        <v>-2</v>
      </c>
      <c r="G40">
        <f>IF((Tabela13[[#This Row],[Ociosidade Tarde]]-2)&gt;3,3,(Tabela13[[#This Row],[Ociosidade Tarde]]-2))</f>
        <v>-2</v>
      </c>
      <c r="H40">
        <v>0</v>
      </c>
      <c r="I40">
        <v>0</v>
      </c>
      <c r="J40">
        <v>6</v>
      </c>
      <c r="K40" t="s">
        <v>4</v>
      </c>
      <c r="L40">
        <v>1</v>
      </c>
      <c r="M40">
        <v>24</v>
      </c>
      <c r="N40" t="s">
        <v>8</v>
      </c>
      <c r="O40" t="str">
        <f>IF(AND(Tabela13[[#This Row],[Ociosidade Manha]]&gt;2,Tabela13[[#This Row],[Ociosidade Tarde]]&gt;2),"ok","não")</f>
        <v>não</v>
      </c>
      <c r="Q40" t="s">
        <v>379</v>
      </c>
      <c r="R40" s="2" t="str">
        <f>IFERROR(IF(VLOOKUP(Tabela13[[#This Row],[Cod_esc]],'EE''s aptas'!A:B,1,0)=Tabela13[[#This Row],[Cod_esc]],"sim"),"")</f>
        <v/>
      </c>
      <c r="S40" s="2"/>
      <c r="T40" s="2" t="str">
        <f>IFERROR(IF(VLOOKUP(Tabela13[[#This Row],[Cod_esc]],Planilha4!B:B,1,0)=Tabela13[[#This Row],[Cod_esc]],"Consta",),"")</f>
        <v/>
      </c>
      <c r="U40" s="2" t="str">
        <f>IFERROR(IF(VLOOKUP(Tabela13[[#This Row],[Cod_esc]],Planilha4!C:C,1,0)=Tabela13[[#This Row],[Cod_esc]],"Consta"),"")</f>
        <v/>
      </c>
      <c r="V40" s="2" t="str">
        <f>IFERROR(IF(VLOOKUP(Tabela13[[#This Row],[Cod_esc]],Planilha4!D:D,1,0)=Tabela13[[#This Row],[Cod_esc]],"Consta"),"")</f>
        <v/>
      </c>
      <c r="W40" s="2" t="str">
        <f>IFERROR(IF(VLOOKUP(Tabela13[[#This Row],[Cod_esc]],Planilha4!E:E,1,0)=Tabela13[[#This Row],[Cod_esc]],"Consta"),"")</f>
        <v/>
      </c>
      <c r="X40" s="2" t="str">
        <f>IFERROR(IF(VLOOKUP(Tabela13[[#This Row],[Cod_esc]],Planilha4!F:F,1,0)=Tabela13[[#This Row],[Cod_esc]],"Consta"),"")</f>
        <v/>
      </c>
      <c r="Y40" s="2" t="str">
        <f>IF(COUNTBLANK(Tabela13[[#This Row],[Esc1]:[Esc5]])&lt;5,"Consta","")</f>
        <v/>
      </c>
      <c r="Z40" s="2">
        <v>35438261</v>
      </c>
      <c r="AA40" s="2" t="s">
        <v>540</v>
      </c>
      <c r="AB40" s="2">
        <v>2632</v>
      </c>
      <c r="AC40" s="2">
        <v>886</v>
      </c>
    </row>
    <row r="41" spans="1:29" x14ac:dyDescent="0.25">
      <c r="A41" t="s">
        <v>57</v>
      </c>
      <c r="B41" t="s">
        <v>57</v>
      </c>
      <c r="C41" t="s">
        <v>57</v>
      </c>
      <c r="D41">
        <v>26657</v>
      </c>
      <c r="E41" t="s">
        <v>58</v>
      </c>
      <c r="F41">
        <f>IF((Tabela13[[#This Row],[Ociosidade Manha]]-2)&gt;2,2,(Tabela13[[#This Row],[Ociosidade Manha]]-2))</f>
        <v>-2</v>
      </c>
      <c r="G41">
        <f>IF((Tabela13[[#This Row],[Ociosidade Tarde]]-2)&gt;3,3,(Tabela13[[#This Row],[Ociosidade Tarde]]-2))</f>
        <v>-2</v>
      </c>
      <c r="H41">
        <v>0</v>
      </c>
      <c r="I41">
        <v>0</v>
      </c>
      <c r="J41">
        <v>2</v>
      </c>
      <c r="K41" t="s">
        <v>4</v>
      </c>
      <c r="L41">
        <v>1</v>
      </c>
      <c r="M41">
        <v>18</v>
      </c>
      <c r="N41" t="s">
        <v>8</v>
      </c>
      <c r="O41" t="str">
        <f>IF(AND(Tabela13[[#This Row],[Ociosidade Manha]]&gt;2,Tabela13[[#This Row],[Ociosidade Tarde]]&gt;2),"ok","não")</f>
        <v>não</v>
      </c>
      <c r="Q41" t="s">
        <v>379</v>
      </c>
      <c r="R41" s="2" t="str">
        <f>IFERROR(IF(VLOOKUP(Tabela13[[#This Row],[Cod_esc]],'EE''s aptas'!A:B,1,0)=Tabela13[[#This Row],[Cod_esc]],"sim"),"")</f>
        <v/>
      </c>
      <c r="S41" s="2"/>
      <c r="T41" s="2" t="str">
        <f>IFERROR(IF(VLOOKUP(Tabela13[[#This Row],[Cod_esc]],Planilha4!B:B,1,0)=Tabela13[[#This Row],[Cod_esc]],"Consta",),"")</f>
        <v/>
      </c>
      <c r="U41" s="2" t="str">
        <f>IFERROR(IF(VLOOKUP(Tabela13[[#This Row],[Cod_esc]],Planilha4!C:C,1,0)=Tabela13[[#This Row],[Cod_esc]],"Consta"),"")</f>
        <v/>
      </c>
      <c r="V41" s="2" t="str">
        <f>IFERROR(IF(VLOOKUP(Tabela13[[#This Row],[Cod_esc]],Planilha4!D:D,1,0)=Tabela13[[#This Row],[Cod_esc]],"Consta"),"")</f>
        <v/>
      </c>
      <c r="W41" s="2" t="str">
        <f>IFERROR(IF(VLOOKUP(Tabela13[[#This Row],[Cod_esc]],Planilha4!E:E,1,0)=Tabela13[[#This Row],[Cod_esc]],"Consta"),"")</f>
        <v/>
      </c>
      <c r="X41" s="2" t="str">
        <f>IFERROR(IF(VLOOKUP(Tabela13[[#This Row],[Cod_esc]],Planilha4!F:F,1,0)=Tabela13[[#This Row],[Cod_esc]],"Consta"),"")</f>
        <v/>
      </c>
      <c r="Y41" s="2" t="str">
        <f>IF(COUNTBLANK(Tabela13[[#This Row],[Esc1]:[Esc5]])&lt;5,"Consta","")</f>
        <v/>
      </c>
      <c r="Z41" s="2">
        <v>35026694</v>
      </c>
      <c r="AA41" s="2" t="s">
        <v>576</v>
      </c>
      <c r="AB41" s="2">
        <v>1389</v>
      </c>
      <c r="AC41" s="2">
        <v>142</v>
      </c>
    </row>
    <row r="42" spans="1:29" x14ac:dyDescent="0.25">
      <c r="A42" t="s">
        <v>57</v>
      </c>
      <c r="B42" t="s">
        <v>57</v>
      </c>
      <c r="C42" t="s">
        <v>57</v>
      </c>
      <c r="D42">
        <v>26761</v>
      </c>
      <c r="E42" t="s">
        <v>59</v>
      </c>
      <c r="F42">
        <f>IF((Tabela13[[#This Row],[Ociosidade Manha]]-2)&gt;2,2,(Tabela13[[#This Row],[Ociosidade Manha]]-2))</f>
        <v>-2</v>
      </c>
      <c r="G42">
        <f>IF((Tabela13[[#This Row],[Ociosidade Tarde]]-2)&gt;3,3,(Tabela13[[#This Row],[Ociosidade Tarde]]-2))</f>
        <v>-2</v>
      </c>
      <c r="H42">
        <v>0</v>
      </c>
      <c r="I42">
        <v>0</v>
      </c>
      <c r="J42">
        <v>6</v>
      </c>
      <c r="K42" t="s">
        <v>4</v>
      </c>
      <c r="L42">
        <v>1</v>
      </c>
      <c r="M42">
        <v>18</v>
      </c>
      <c r="N42" t="s">
        <v>8</v>
      </c>
      <c r="O42" t="str">
        <f>IF(AND(Tabela13[[#This Row],[Ociosidade Manha]]&gt;2,Tabela13[[#This Row],[Ociosidade Tarde]]&gt;2),"ok","não")</f>
        <v>não</v>
      </c>
      <c r="Q42" t="s">
        <v>379</v>
      </c>
      <c r="R42" s="2" t="str">
        <f>IFERROR(IF(VLOOKUP(Tabela13[[#This Row],[Cod_esc]],'EE''s aptas'!A:B,1,0)=Tabela13[[#This Row],[Cod_esc]],"sim"),"")</f>
        <v/>
      </c>
      <c r="S42" s="2"/>
      <c r="T42" s="2" t="str">
        <f>IFERROR(IF(VLOOKUP(Tabela13[[#This Row],[Cod_esc]],Planilha4!B:B,1,0)=Tabela13[[#This Row],[Cod_esc]],"Consta",),"")</f>
        <v/>
      </c>
      <c r="U42" s="2" t="str">
        <f>IFERROR(IF(VLOOKUP(Tabela13[[#This Row],[Cod_esc]],Planilha4!C:C,1,0)=Tabela13[[#This Row],[Cod_esc]],"Consta"),"")</f>
        <v/>
      </c>
      <c r="V42" s="2" t="str">
        <f>IFERROR(IF(VLOOKUP(Tabela13[[#This Row],[Cod_esc]],Planilha4!D:D,1,0)=Tabela13[[#This Row],[Cod_esc]],"Consta"),"")</f>
        <v/>
      </c>
      <c r="W42" s="2" t="str">
        <f>IFERROR(IF(VLOOKUP(Tabela13[[#This Row],[Cod_esc]],Planilha4!E:E,1,0)=Tabela13[[#This Row],[Cod_esc]],"Consta"),"")</f>
        <v/>
      </c>
      <c r="X42" s="2" t="str">
        <f>IFERROR(IF(VLOOKUP(Tabela13[[#This Row],[Cod_esc]],Planilha4!F:F,1,0)=Tabela13[[#This Row],[Cod_esc]],"Consta"),"")</f>
        <v/>
      </c>
      <c r="Y42" s="2" t="str">
        <f>IF(COUNTBLANK(Tabela13[[#This Row],[Esc1]:[Esc5]])&lt;5,"Consta","")</f>
        <v/>
      </c>
      <c r="Z42" s="2">
        <v>35026694</v>
      </c>
      <c r="AA42" s="2" t="s">
        <v>576</v>
      </c>
      <c r="AB42" s="2">
        <v>1389</v>
      </c>
      <c r="AC42" s="2">
        <v>358</v>
      </c>
    </row>
    <row r="43" spans="1:29" x14ac:dyDescent="0.25">
      <c r="A43" t="s">
        <v>57</v>
      </c>
      <c r="B43" t="s">
        <v>57</v>
      </c>
      <c r="C43" t="s">
        <v>57</v>
      </c>
      <c r="D43">
        <v>26554</v>
      </c>
      <c r="E43" t="s">
        <v>60</v>
      </c>
      <c r="F43">
        <f>IF((Tabela13[[#This Row],[Ociosidade Manha]]-2)&gt;2,2,(Tabela13[[#This Row],[Ociosidade Manha]]-2))</f>
        <v>1</v>
      </c>
      <c r="G43">
        <f>IF((Tabela13[[#This Row],[Ociosidade Tarde]]-2)&gt;3,3,(Tabela13[[#This Row],[Ociosidade Tarde]]-2))</f>
        <v>0</v>
      </c>
      <c r="H43">
        <v>3</v>
      </c>
      <c r="I43">
        <v>2</v>
      </c>
      <c r="J43">
        <v>8</v>
      </c>
      <c r="K43" t="s">
        <v>4</v>
      </c>
      <c r="L43">
        <v>1</v>
      </c>
      <c r="M43">
        <v>27</v>
      </c>
      <c r="N43" t="s">
        <v>8</v>
      </c>
      <c r="O43" t="str">
        <f>IF(AND(Tabela13[[#This Row],[Ociosidade Manha]]&gt;2,Tabela13[[#This Row],[Ociosidade Tarde]]&gt;2),"ok","não")</f>
        <v>não</v>
      </c>
      <c r="Q43" t="s">
        <v>379</v>
      </c>
      <c r="R43" s="2" t="str">
        <f>IFERROR(IF(VLOOKUP(Tabela13[[#This Row],[Cod_esc]],'EE''s aptas'!A:B,1,0)=Tabela13[[#This Row],[Cod_esc]],"sim"),"")</f>
        <v/>
      </c>
      <c r="S43" s="2"/>
      <c r="T43" s="2" t="str">
        <f>IFERROR(IF(VLOOKUP(Tabela13[[#This Row],[Cod_esc]],Planilha4!B:B,1,0)=Tabela13[[#This Row],[Cod_esc]],"Consta",),"")</f>
        <v/>
      </c>
      <c r="U43" s="2" t="str">
        <f>IFERROR(IF(VLOOKUP(Tabela13[[#This Row],[Cod_esc]],Planilha4!C:C,1,0)=Tabela13[[#This Row],[Cod_esc]],"Consta"),"")</f>
        <v/>
      </c>
      <c r="V43" s="2" t="str">
        <f>IFERROR(IF(VLOOKUP(Tabela13[[#This Row],[Cod_esc]],Planilha4!D:D,1,0)=Tabela13[[#This Row],[Cod_esc]],"Consta"),"")</f>
        <v/>
      </c>
      <c r="W43" s="2" t="str">
        <f>IFERROR(IF(VLOOKUP(Tabela13[[#This Row],[Cod_esc]],Planilha4!E:E,1,0)=Tabela13[[#This Row],[Cod_esc]],"Consta"),"")</f>
        <v/>
      </c>
      <c r="X43" s="2" t="str">
        <f>IFERROR(IF(VLOOKUP(Tabela13[[#This Row],[Cod_esc]],Planilha4!F:F,1,0)=Tabela13[[#This Row],[Cod_esc]],"Consta"),"")</f>
        <v/>
      </c>
      <c r="Y43" s="2" t="str">
        <f>IF(COUNTBLANK(Tabela13[[#This Row],[Esc1]:[Esc5]])&lt;5,"Consta","")</f>
        <v/>
      </c>
      <c r="Z43" s="2">
        <v>35026694</v>
      </c>
      <c r="AA43" s="2" t="s">
        <v>576</v>
      </c>
      <c r="AB43" s="2">
        <v>1389</v>
      </c>
      <c r="AC43" s="2">
        <v>151</v>
      </c>
    </row>
    <row r="44" spans="1:29" x14ac:dyDescent="0.25">
      <c r="A44" t="s">
        <v>57</v>
      </c>
      <c r="B44" t="s">
        <v>57</v>
      </c>
      <c r="C44" t="s">
        <v>57</v>
      </c>
      <c r="D44">
        <v>26682</v>
      </c>
      <c r="E44" t="s">
        <v>61</v>
      </c>
      <c r="F44">
        <f>IF((Tabela13[[#This Row],[Ociosidade Manha]]-2)&gt;2,2,(Tabela13[[#This Row],[Ociosidade Manha]]-2))</f>
        <v>-2</v>
      </c>
      <c r="G44">
        <f>IF((Tabela13[[#This Row],[Ociosidade Tarde]]-2)&gt;3,3,(Tabela13[[#This Row],[Ociosidade Tarde]]-2))</f>
        <v>-2</v>
      </c>
      <c r="H44">
        <v>0</v>
      </c>
      <c r="I44">
        <v>0</v>
      </c>
      <c r="J44">
        <v>0</v>
      </c>
      <c r="K44" t="s">
        <v>4</v>
      </c>
      <c r="L44">
        <v>1</v>
      </c>
      <c r="M44">
        <v>29</v>
      </c>
      <c r="N44" t="s">
        <v>8</v>
      </c>
      <c r="O44" t="str">
        <f>IF(AND(Tabela13[[#This Row],[Ociosidade Manha]]&gt;2,Tabela13[[#This Row],[Ociosidade Tarde]]&gt;2),"ok","não")</f>
        <v>não</v>
      </c>
      <c r="Q44" t="s">
        <v>379</v>
      </c>
      <c r="R44" s="2" t="str">
        <f>IFERROR(IF(VLOOKUP(Tabela13[[#This Row],[Cod_esc]],'EE''s aptas'!A:B,1,0)=Tabela13[[#This Row],[Cod_esc]],"sim"),"")</f>
        <v/>
      </c>
      <c r="S44" s="2"/>
      <c r="T44" s="2" t="str">
        <f>IFERROR(IF(VLOOKUP(Tabela13[[#This Row],[Cod_esc]],Planilha4!B:B,1,0)=Tabela13[[#This Row],[Cod_esc]],"Consta",),"")</f>
        <v/>
      </c>
      <c r="U44" s="2" t="str">
        <f>IFERROR(IF(VLOOKUP(Tabela13[[#This Row],[Cod_esc]],Planilha4!C:C,1,0)=Tabela13[[#This Row],[Cod_esc]],"Consta"),"")</f>
        <v/>
      </c>
      <c r="V44" s="2" t="str">
        <f>IFERROR(IF(VLOOKUP(Tabela13[[#This Row],[Cod_esc]],Planilha4!D:D,1,0)=Tabela13[[#This Row],[Cod_esc]],"Consta"),"")</f>
        <v/>
      </c>
      <c r="W44" s="2" t="str">
        <f>IFERROR(IF(VLOOKUP(Tabela13[[#This Row],[Cod_esc]],Planilha4!E:E,1,0)=Tabela13[[#This Row],[Cod_esc]],"Consta"),"")</f>
        <v/>
      </c>
      <c r="X44" s="2" t="str">
        <f>IFERROR(IF(VLOOKUP(Tabela13[[#This Row],[Cod_esc]],Planilha4!F:F,1,0)=Tabela13[[#This Row],[Cod_esc]],"Consta"),"")</f>
        <v/>
      </c>
      <c r="Y44" s="2" t="str">
        <f>IF(COUNTBLANK(Tabela13[[#This Row],[Esc1]:[Esc5]])&lt;5,"Consta","")</f>
        <v/>
      </c>
      <c r="Z44" s="2">
        <v>35026694</v>
      </c>
      <c r="AA44" s="2" t="s">
        <v>576</v>
      </c>
      <c r="AB44" s="2">
        <v>1389</v>
      </c>
      <c r="AC44" s="2">
        <v>241</v>
      </c>
    </row>
    <row r="45" spans="1:29" x14ac:dyDescent="0.25">
      <c r="A45" t="s">
        <v>62</v>
      </c>
      <c r="B45" t="s">
        <v>63</v>
      </c>
      <c r="C45" t="s">
        <v>64</v>
      </c>
      <c r="D45">
        <v>760</v>
      </c>
      <c r="E45" t="s">
        <v>65</v>
      </c>
      <c r="F45">
        <f>IF((Tabela13[[#This Row],[Ociosidade Manha]]-2)&gt;2,2,(Tabela13[[#This Row],[Ociosidade Manha]]-2))</f>
        <v>-1</v>
      </c>
      <c r="G45">
        <f>IF((Tabela13[[#This Row],[Ociosidade Tarde]]-2)&gt;3,3,(Tabela13[[#This Row],[Ociosidade Tarde]]-2))</f>
        <v>3</v>
      </c>
      <c r="H45">
        <v>1</v>
      </c>
      <c r="I45">
        <v>6</v>
      </c>
      <c r="J45">
        <v>0</v>
      </c>
      <c r="K45" t="s">
        <v>4</v>
      </c>
      <c r="L45">
        <v>1</v>
      </c>
      <c r="M45">
        <v>16</v>
      </c>
      <c r="N45" t="s">
        <v>8</v>
      </c>
      <c r="O45" t="str">
        <f>IF(AND(Tabela13[[#This Row],[Ociosidade Manha]]&gt;2,Tabela13[[#This Row],[Ociosidade Tarde]]&gt;2),"ok","não")</f>
        <v>não</v>
      </c>
      <c r="Q45" t="s">
        <v>379</v>
      </c>
      <c r="R45" s="2" t="str">
        <f>IFERROR(IF(VLOOKUP(Tabela13[[#This Row],[Cod_esc]],'EE''s aptas'!A:B,1,0)=Tabela13[[#This Row],[Cod_esc]],"sim"),"")</f>
        <v/>
      </c>
      <c r="S45" s="2"/>
      <c r="T45" s="2" t="str">
        <f>IFERROR(IF(VLOOKUP(Tabela13[[#This Row],[Cod_esc]],Planilha4!B:B,1,0)=Tabela13[[#This Row],[Cod_esc]],"Consta",),"")</f>
        <v/>
      </c>
      <c r="U45" s="2" t="str">
        <f>IFERROR(IF(VLOOKUP(Tabela13[[#This Row],[Cod_esc]],Planilha4!C:C,1,0)=Tabela13[[#This Row],[Cod_esc]],"Consta"),"")</f>
        <v/>
      </c>
      <c r="V45" s="2" t="str">
        <f>IFERROR(IF(VLOOKUP(Tabela13[[#This Row],[Cod_esc]],Planilha4!D:D,1,0)=Tabela13[[#This Row],[Cod_esc]],"Consta"),"")</f>
        <v/>
      </c>
      <c r="W45" s="2" t="str">
        <f>IFERROR(IF(VLOOKUP(Tabela13[[#This Row],[Cod_esc]],Planilha4!E:E,1,0)=Tabela13[[#This Row],[Cod_esc]],"Consta"),"")</f>
        <v/>
      </c>
      <c r="X45" s="2" t="str">
        <f>IFERROR(IF(VLOOKUP(Tabela13[[#This Row],[Cod_esc]],Planilha4!F:F,1,0)=Tabela13[[#This Row],[Cod_esc]],"Consta"),"")</f>
        <v/>
      </c>
      <c r="Y45" s="2" t="str">
        <f>IF(COUNTBLANK(Tabela13[[#This Row],[Esc1]:[Esc5]])&lt;5,"Consta","")</f>
        <v/>
      </c>
      <c r="Z45" s="2">
        <v>35000954</v>
      </c>
      <c r="AA45" s="2" t="s">
        <v>514</v>
      </c>
      <c r="AB45" s="2">
        <v>2574</v>
      </c>
      <c r="AC45" s="2">
        <v>448</v>
      </c>
    </row>
    <row r="46" spans="1:29" x14ac:dyDescent="0.25">
      <c r="A46" t="s">
        <v>62</v>
      </c>
      <c r="B46" t="s">
        <v>66</v>
      </c>
      <c r="C46" t="s">
        <v>64</v>
      </c>
      <c r="D46">
        <v>1659</v>
      </c>
      <c r="E46" t="s">
        <v>67</v>
      </c>
      <c r="F46">
        <f>IF((Tabela13[[#This Row],[Ociosidade Manha]]-2)&gt;2,2,(Tabela13[[#This Row],[Ociosidade Manha]]-2))</f>
        <v>-2</v>
      </c>
      <c r="G46">
        <f>IF((Tabela13[[#This Row],[Ociosidade Tarde]]-2)&gt;3,3,(Tabela13[[#This Row],[Ociosidade Tarde]]-2))</f>
        <v>2</v>
      </c>
      <c r="H46">
        <v>0</v>
      </c>
      <c r="I46">
        <v>4</v>
      </c>
      <c r="J46">
        <v>12</v>
      </c>
      <c r="K46" t="s">
        <v>4</v>
      </c>
      <c r="L46">
        <v>1</v>
      </c>
      <c r="M46">
        <v>10</v>
      </c>
      <c r="N46" t="s">
        <v>8</v>
      </c>
      <c r="O46" t="str">
        <f>IF(AND(Tabela13[[#This Row],[Ociosidade Manha]]&gt;2,Tabela13[[#This Row],[Ociosidade Tarde]]&gt;2),"ok","não")</f>
        <v>não</v>
      </c>
      <c r="Q46" t="s">
        <v>379</v>
      </c>
      <c r="R46" s="2" t="str">
        <f>IFERROR(IF(VLOOKUP(Tabela13[[#This Row],[Cod_esc]],'EE''s aptas'!A:B,1,0)=Tabela13[[#This Row],[Cod_esc]],"sim"),"")</f>
        <v/>
      </c>
      <c r="S46" s="2"/>
      <c r="T46" s="2" t="str">
        <f>IFERROR(IF(VLOOKUP(Tabela13[[#This Row],[Cod_esc]],Planilha4!B:B,1,0)=Tabela13[[#This Row],[Cod_esc]],"Consta",),"")</f>
        <v/>
      </c>
      <c r="U46" s="2" t="str">
        <f>IFERROR(IF(VLOOKUP(Tabela13[[#This Row],[Cod_esc]],Planilha4!C:C,1,0)=Tabela13[[#This Row],[Cod_esc]],"Consta"),"")</f>
        <v/>
      </c>
      <c r="V46" s="2" t="str">
        <f>IFERROR(IF(VLOOKUP(Tabela13[[#This Row],[Cod_esc]],Planilha4!D:D,1,0)=Tabela13[[#This Row],[Cod_esc]],"Consta"),"")</f>
        <v/>
      </c>
      <c r="W46" s="2" t="str">
        <f>IFERROR(IF(VLOOKUP(Tabela13[[#This Row],[Cod_esc]],Planilha4!E:E,1,0)=Tabela13[[#This Row],[Cod_esc]],"Consta"),"")</f>
        <v/>
      </c>
      <c r="X46" s="2" t="str">
        <f>IFERROR(IF(VLOOKUP(Tabela13[[#This Row],[Cod_esc]],Planilha4!F:F,1,0)=Tabela13[[#This Row],[Cod_esc]],"Consta"),"")</f>
        <v/>
      </c>
      <c r="Y46" s="2" t="str">
        <f>IF(COUNTBLANK(Tabela13[[#This Row],[Esc1]:[Esc5]])&lt;5,"Consta","")</f>
        <v/>
      </c>
      <c r="Z46" s="2">
        <v>35001594</v>
      </c>
      <c r="AA46" s="2" t="s">
        <v>516</v>
      </c>
      <c r="AB46" s="2">
        <v>1889</v>
      </c>
      <c r="AC46" s="2">
        <v>609</v>
      </c>
    </row>
    <row r="47" spans="1:29" x14ac:dyDescent="0.25">
      <c r="A47" t="s">
        <v>62</v>
      </c>
      <c r="B47" t="s">
        <v>66</v>
      </c>
      <c r="C47" t="s">
        <v>64</v>
      </c>
      <c r="D47">
        <v>1454</v>
      </c>
      <c r="E47" t="s">
        <v>68</v>
      </c>
      <c r="F47">
        <f>IF((Tabela13[[#This Row],[Ociosidade Manha]]-2)&gt;2,2,(Tabela13[[#This Row],[Ociosidade Manha]]-2))</f>
        <v>-2</v>
      </c>
      <c r="G47">
        <f>IF((Tabela13[[#This Row],[Ociosidade Tarde]]-2)&gt;3,3,(Tabela13[[#This Row],[Ociosidade Tarde]]-2))</f>
        <v>-2</v>
      </c>
      <c r="H47">
        <v>0</v>
      </c>
      <c r="I47">
        <v>0</v>
      </c>
      <c r="J47">
        <v>0</v>
      </c>
      <c r="K47" t="s">
        <v>4</v>
      </c>
      <c r="L47">
        <v>2</v>
      </c>
      <c r="M47">
        <v>14</v>
      </c>
      <c r="N47" t="s">
        <v>8</v>
      </c>
      <c r="O47" t="str">
        <f>IF(AND(Tabela13[[#This Row],[Ociosidade Manha]]&gt;2,Tabela13[[#This Row],[Ociosidade Tarde]]&gt;2),"ok","não")</f>
        <v>não</v>
      </c>
      <c r="Q47" t="s">
        <v>379</v>
      </c>
      <c r="R47" s="2" t="str">
        <f>IFERROR(IF(VLOOKUP(Tabela13[[#This Row],[Cod_esc]],'EE''s aptas'!A:B,1,0)=Tabela13[[#This Row],[Cod_esc]],"sim"),"")</f>
        <v/>
      </c>
      <c r="S47" s="2"/>
      <c r="T47" s="2" t="str">
        <f>IFERROR(IF(VLOOKUP(Tabela13[[#This Row],[Cod_esc]],Planilha4!B:B,1,0)=Tabela13[[#This Row],[Cod_esc]],"Consta",),"")</f>
        <v/>
      </c>
      <c r="U47" s="2" t="str">
        <f>IFERROR(IF(VLOOKUP(Tabela13[[#This Row],[Cod_esc]],Planilha4!C:C,1,0)=Tabela13[[#This Row],[Cod_esc]],"Consta"),"")</f>
        <v/>
      </c>
      <c r="V47" s="2" t="str">
        <f>IFERROR(IF(VLOOKUP(Tabela13[[#This Row],[Cod_esc]],Planilha4!D:D,1,0)=Tabela13[[#This Row],[Cod_esc]],"Consta"),"")</f>
        <v/>
      </c>
      <c r="W47" s="2" t="str">
        <f>IFERROR(IF(VLOOKUP(Tabela13[[#This Row],[Cod_esc]],Planilha4!E:E,1,0)=Tabela13[[#This Row],[Cod_esc]],"Consta"),"")</f>
        <v/>
      </c>
      <c r="X47" s="2" t="str">
        <f>IFERROR(IF(VLOOKUP(Tabela13[[#This Row],[Cod_esc]],Planilha4!F:F,1,0)=Tabela13[[#This Row],[Cod_esc]],"Consta"),"")</f>
        <v/>
      </c>
      <c r="Y47" s="2" t="str">
        <f>IF(COUNTBLANK(Tabela13[[#This Row],[Esc1]:[Esc5]])&lt;5,"Consta","")</f>
        <v/>
      </c>
      <c r="Z47" s="2">
        <v>35001594</v>
      </c>
      <c r="AA47" s="2" t="s">
        <v>516</v>
      </c>
      <c r="AB47" s="2">
        <v>1889</v>
      </c>
      <c r="AC47" s="2">
        <v>329</v>
      </c>
    </row>
    <row r="48" spans="1:29" x14ac:dyDescent="0.25">
      <c r="A48" t="s">
        <v>62</v>
      </c>
      <c r="B48" t="s">
        <v>69</v>
      </c>
      <c r="C48" t="s">
        <v>64</v>
      </c>
      <c r="D48">
        <v>929</v>
      </c>
      <c r="E48" t="s">
        <v>70</v>
      </c>
      <c r="F48">
        <f>IF((Tabela13[[#This Row],[Ociosidade Manha]]-2)&gt;2,2,(Tabela13[[#This Row],[Ociosidade Manha]]-2))</f>
        <v>-2</v>
      </c>
      <c r="G48">
        <f>IF((Tabela13[[#This Row],[Ociosidade Tarde]]-2)&gt;3,3,(Tabela13[[#This Row],[Ociosidade Tarde]]-2))</f>
        <v>-2</v>
      </c>
      <c r="H48">
        <v>0</v>
      </c>
      <c r="I48">
        <v>0</v>
      </c>
      <c r="J48">
        <v>0</v>
      </c>
      <c r="K48" t="s">
        <v>4</v>
      </c>
      <c r="L48">
        <v>1</v>
      </c>
      <c r="M48">
        <v>20</v>
      </c>
      <c r="N48" t="s">
        <v>8</v>
      </c>
      <c r="O48" t="str">
        <f>IF(AND(Tabela13[[#This Row],[Ociosidade Manha]]&gt;2,Tabela13[[#This Row],[Ociosidade Tarde]]&gt;2),"ok","não")</f>
        <v>não</v>
      </c>
      <c r="Q48" t="s">
        <v>379</v>
      </c>
      <c r="R48" s="2" t="str">
        <f>IFERROR(IF(VLOOKUP(Tabela13[[#This Row],[Cod_esc]],'EE''s aptas'!A:B,1,0)=Tabela13[[#This Row],[Cod_esc]],"sim"),"")</f>
        <v/>
      </c>
      <c r="S48" s="2"/>
      <c r="T48" s="2" t="str">
        <f>IFERROR(IF(VLOOKUP(Tabela13[[#This Row],[Cod_esc]],Planilha4!B:B,1,0)=Tabela13[[#This Row],[Cod_esc]],"Consta",),"")</f>
        <v/>
      </c>
      <c r="U48" s="2" t="str">
        <f>IFERROR(IF(VLOOKUP(Tabela13[[#This Row],[Cod_esc]],Planilha4!C:C,1,0)=Tabela13[[#This Row],[Cod_esc]],"Consta"),"")</f>
        <v/>
      </c>
      <c r="V48" s="2" t="str">
        <f>IFERROR(IF(VLOOKUP(Tabela13[[#This Row],[Cod_esc]],Planilha4!D:D,1,0)=Tabela13[[#This Row],[Cod_esc]],"Consta"),"")</f>
        <v/>
      </c>
      <c r="W48" s="2" t="str">
        <f>IFERROR(IF(VLOOKUP(Tabela13[[#This Row],[Cod_esc]],Planilha4!E:E,1,0)=Tabela13[[#This Row],[Cod_esc]],"Consta"),"")</f>
        <v/>
      </c>
      <c r="X48" s="2" t="str">
        <f>IFERROR(IF(VLOOKUP(Tabela13[[#This Row],[Cod_esc]],Planilha4!F:F,1,0)=Tabela13[[#This Row],[Cod_esc]],"Consta"),"")</f>
        <v/>
      </c>
      <c r="Y48" s="2" t="str">
        <f>IF(COUNTBLANK(Tabela13[[#This Row],[Esc1]:[Esc5]])&lt;5,"Consta","")</f>
        <v/>
      </c>
      <c r="Z48" s="2">
        <v>35304815</v>
      </c>
      <c r="AA48" s="2" t="s">
        <v>512</v>
      </c>
      <c r="AB48" s="2">
        <v>2178</v>
      </c>
      <c r="AC48" s="2">
        <v>791</v>
      </c>
    </row>
    <row r="49" spans="1:29" x14ac:dyDescent="0.25">
      <c r="A49" t="s">
        <v>62</v>
      </c>
      <c r="B49" t="s">
        <v>71</v>
      </c>
      <c r="C49" t="s">
        <v>64</v>
      </c>
      <c r="D49">
        <v>3451</v>
      </c>
      <c r="E49" t="s">
        <v>72</v>
      </c>
      <c r="F49">
        <f>IF((Tabela13[[#This Row],[Ociosidade Manha]]-2)&gt;2,2,(Tabela13[[#This Row],[Ociosidade Manha]]-2))</f>
        <v>2</v>
      </c>
      <c r="G49">
        <f>IF((Tabela13[[#This Row],[Ociosidade Tarde]]-2)&gt;3,3,(Tabela13[[#This Row],[Ociosidade Tarde]]-2))</f>
        <v>-1</v>
      </c>
      <c r="H49">
        <v>4</v>
      </c>
      <c r="I49">
        <v>1</v>
      </c>
      <c r="J49">
        <v>12</v>
      </c>
      <c r="K49" t="s">
        <v>4</v>
      </c>
      <c r="L49">
        <v>1</v>
      </c>
      <c r="M49">
        <v>16</v>
      </c>
      <c r="N49" t="s">
        <v>8</v>
      </c>
      <c r="O49" t="str">
        <f>IF(AND(Tabela13[[#This Row],[Ociosidade Manha]]&gt;2,Tabela13[[#This Row],[Ociosidade Tarde]]&gt;2),"ok","não")</f>
        <v>não</v>
      </c>
      <c r="Q49" t="s">
        <v>379</v>
      </c>
      <c r="R49" s="2" t="str">
        <f>IFERROR(IF(VLOOKUP(Tabela13[[#This Row],[Cod_esc]],'EE''s aptas'!A:B,1,0)=Tabela13[[#This Row],[Cod_esc]],"sim"),"")</f>
        <v/>
      </c>
      <c r="S49" s="2"/>
      <c r="T49" s="2" t="str">
        <f>IFERROR(IF(VLOOKUP(Tabela13[[#This Row],[Cod_esc]],Planilha4!B:B,1,0)=Tabela13[[#This Row],[Cod_esc]],"Consta",),"")</f>
        <v>Consta</v>
      </c>
      <c r="U49" s="2" t="str">
        <f>IFERROR(IF(VLOOKUP(Tabela13[[#This Row],[Cod_esc]],Planilha4!C:C,1,0)=Tabela13[[#This Row],[Cod_esc]],"Consta"),"")</f>
        <v/>
      </c>
      <c r="V49" s="2" t="str">
        <f>IFERROR(IF(VLOOKUP(Tabela13[[#This Row],[Cod_esc]],Planilha4!D:D,1,0)=Tabela13[[#This Row],[Cod_esc]],"Consta"),"")</f>
        <v/>
      </c>
      <c r="W49" s="2" t="str">
        <f>IFERROR(IF(VLOOKUP(Tabela13[[#This Row],[Cod_esc]],Planilha4!E:E,1,0)=Tabela13[[#This Row],[Cod_esc]],"Consta"),"")</f>
        <v/>
      </c>
      <c r="X49" s="2" t="str">
        <f>IFERROR(IF(VLOOKUP(Tabela13[[#This Row],[Cod_esc]],Planilha4!F:F,1,0)=Tabela13[[#This Row],[Cod_esc]],"Consta"),"")</f>
        <v/>
      </c>
      <c r="Y49" s="2" t="str">
        <f>IF(COUNTBLANK(Tabela13[[#This Row],[Esc1]:[Esc5]])&lt;5,"Consta","")</f>
        <v>Consta</v>
      </c>
      <c r="Z49" s="2">
        <v>35001594</v>
      </c>
      <c r="AA49" s="2" t="s">
        <v>516</v>
      </c>
      <c r="AB49" s="2">
        <v>1889</v>
      </c>
      <c r="AC49" s="2">
        <v>316</v>
      </c>
    </row>
    <row r="50" spans="1:29" x14ac:dyDescent="0.25">
      <c r="A50" t="s">
        <v>62</v>
      </c>
      <c r="B50" t="s">
        <v>69</v>
      </c>
      <c r="C50" t="s">
        <v>64</v>
      </c>
      <c r="D50">
        <v>723</v>
      </c>
      <c r="E50" t="s">
        <v>73</v>
      </c>
      <c r="F50">
        <f>IF((Tabela13[[#This Row],[Ociosidade Manha]]-2)&gt;2,2,(Tabela13[[#This Row],[Ociosidade Manha]]-2))</f>
        <v>2</v>
      </c>
      <c r="G50">
        <f>IF((Tabela13[[#This Row],[Ociosidade Tarde]]-2)&gt;3,3,(Tabela13[[#This Row],[Ociosidade Tarde]]-2))</f>
        <v>3</v>
      </c>
      <c r="H50">
        <v>4</v>
      </c>
      <c r="I50">
        <v>10</v>
      </c>
      <c r="J50">
        <v>13</v>
      </c>
      <c r="K50" t="s">
        <v>4</v>
      </c>
      <c r="L50">
        <v>1</v>
      </c>
      <c r="M50">
        <v>38</v>
      </c>
      <c r="N50" t="s">
        <v>8</v>
      </c>
      <c r="O50" t="str">
        <f>IF(AND(Tabela13[[#This Row],[Ociosidade Manha]]&gt;2,Tabela13[[#This Row],[Ociosidade Tarde]]&gt;2),"ok","não")</f>
        <v>ok</v>
      </c>
      <c r="P50" t="s">
        <v>371</v>
      </c>
      <c r="Q50" t="s">
        <v>379</v>
      </c>
      <c r="R50" s="2" t="str">
        <f>IFERROR(IF(VLOOKUP(Tabela13[[#This Row],[Cod_esc]],'EE''s aptas'!A:B,1,0)=Tabela13[[#This Row],[Cod_esc]],"sim"),"")</f>
        <v>sim</v>
      </c>
      <c r="S50" s="2"/>
      <c r="T50" s="2" t="str">
        <f>IFERROR(IF(VLOOKUP(Tabela13[[#This Row],[Cod_esc]],Planilha4!B:B,1,0)=Tabela13[[#This Row],[Cod_esc]],"Consta",),"")</f>
        <v/>
      </c>
      <c r="U50" s="2" t="str">
        <f>IFERROR(IF(VLOOKUP(Tabela13[[#This Row],[Cod_esc]],Planilha4!C:C,1,0)=Tabela13[[#This Row],[Cod_esc]],"Consta"),"")</f>
        <v/>
      </c>
      <c r="V50" s="2" t="str">
        <f>IFERROR(IF(VLOOKUP(Tabela13[[#This Row],[Cod_esc]],Planilha4!D:D,1,0)=Tabela13[[#This Row],[Cod_esc]],"Consta"),"")</f>
        <v/>
      </c>
      <c r="W50" s="2" t="str">
        <f>IFERROR(IF(VLOOKUP(Tabela13[[#This Row],[Cod_esc]],Planilha4!E:E,1,0)=Tabela13[[#This Row],[Cod_esc]],"Consta"),"")</f>
        <v/>
      </c>
      <c r="X50" s="2" t="str">
        <f>IFERROR(IF(VLOOKUP(Tabela13[[#This Row],[Cod_esc]],Planilha4!F:F,1,0)=Tabela13[[#This Row],[Cod_esc]],"Consta"),"")</f>
        <v/>
      </c>
      <c r="Y50" s="2" t="str">
        <f>IF(COUNTBLANK(Tabela13[[#This Row],[Esc1]:[Esc5]])&lt;5,"Consta","")</f>
        <v/>
      </c>
      <c r="Z50" s="2">
        <v>35304815</v>
      </c>
      <c r="AA50" s="2" t="s">
        <v>512</v>
      </c>
      <c r="AB50" s="2">
        <v>2178</v>
      </c>
      <c r="AC50" s="2">
        <v>348</v>
      </c>
    </row>
    <row r="51" spans="1:29" x14ac:dyDescent="0.25">
      <c r="A51" t="s">
        <v>62</v>
      </c>
      <c r="B51" t="s">
        <v>74</v>
      </c>
      <c r="C51" t="s">
        <v>64</v>
      </c>
      <c r="D51">
        <v>1570</v>
      </c>
      <c r="E51" t="s">
        <v>75</v>
      </c>
      <c r="F51">
        <f>IF((Tabela13[[#This Row],[Ociosidade Manha]]-2)&gt;2,2,(Tabela13[[#This Row],[Ociosidade Manha]]-2))</f>
        <v>0</v>
      </c>
      <c r="G51">
        <f>IF((Tabela13[[#This Row],[Ociosidade Tarde]]-2)&gt;3,3,(Tabela13[[#This Row],[Ociosidade Tarde]]-2))</f>
        <v>3</v>
      </c>
      <c r="H51">
        <v>2</v>
      </c>
      <c r="I51">
        <v>5</v>
      </c>
      <c r="J51">
        <v>0</v>
      </c>
      <c r="K51" t="s">
        <v>4</v>
      </c>
      <c r="L51">
        <v>1</v>
      </c>
      <c r="M51">
        <v>17</v>
      </c>
      <c r="N51" t="s">
        <v>8</v>
      </c>
      <c r="O51" t="str">
        <f>IF(AND(Tabela13[[#This Row],[Ociosidade Manha]]&gt;2,Tabela13[[#This Row],[Ociosidade Tarde]]&gt;2),"ok","não")</f>
        <v>não</v>
      </c>
      <c r="Q51" t="s">
        <v>379</v>
      </c>
      <c r="R51" s="2" t="str">
        <f>IFERROR(IF(VLOOKUP(Tabela13[[#This Row],[Cod_esc]],'EE''s aptas'!A:B,1,0)=Tabela13[[#This Row],[Cod_esc]],"sim"),"")</f>
        <v/>
      </c>
      <c r="S51" s="2"/>
      <c r="T51" s="2" t="str">
        <f>IFERROR(IF(VLOOKUP(Tabela13[[#This Row],[Cod_esc]],Planilha4!B:B,1,0)=Tabela13[[#This Row],[Cod_esc]],"Consta",),"")</f>
        <v/>
      </c>
      <c r="U51" s="2" t="str">
        <f>IFERROR(IF(VLOOKUP(Tabela13[[#This Row],[Cod_esc]],Planilha4!C:C,1,0)=Tabela13[[#This Row],[Cod_esc]],"Consta"),"")</f>
        <v>Consta</v>
      </c>
      <c r="V51" s="2" t="str">
        <f>IFERROR(IF(VLOOKUP(Tabela13[[#This Row],[Cod_esc]],Planilha4!D:D,1,0)=Tabela13[[#This Row],[Cod_esc]],"Consta"),"")</f>
        <v/>
      </c>
      <c r="W51" s="2" t="str">
        <f>IFERROR(IF(VLOOKUP(Tabela13[[#This Row],[Cod_esc]],Planilha4!E:E,1,0)=Tabela13[[#This Row],[Cod_esc]],"Consta"),"")</f>
        <v/>
      </c>
      <c r="X51" s="2" t="str">
        <f>IFERROR(IF(VLOOKUP(Tabela13[[#This Row],[Cod_esc]],Planilha4!F:F,1,0)=Tabela13[[#This Row],[Cod_esc]],"Consta"),"")</f>
        <v/>
      </c>
      <c r="Y51" s="2" t="str">
        <f>IF(COUNTBLANK(Tabela13[[#This Row],[Esc1]:[Esc5]])&lt;5,"Consta","")</f>
        <v>Consta</v>
      </c>
      <c r="Z51" s="2">
        <v>35001594</v>
      </c>
      <c r="AA51" s="2" t="s">
        <v>516</v>
      </c>
      <c r="AB51" s="2">
        <v>1889</v>
      </c>
      <c r="AC51" s="2">
        <v>348</v>
      </c>
    </row>
    <row r="52" spans="1:29" x14ac:dyDescent="0.25">
      <c r="A52" t="s">
        <v>62</v>
      </c>
      <c r="B52" t="s">
        <v>74</v>
      </c>
      <c r="C52" t="s">
        <v>64</v>
      </c>
      <c r="D52">
        <v>1521</v>
      </c>
      <c r="E52" t="s">
        <v>76</v>
      </c>
      <c r="F52">
        <f>IF((Tabela13[[#This Row],[Ociosidade Manha]]-2)&gt;2,2,(Tabela13[[#This Row],[Ociosidade Manha]]-2))</f>
        <v>-2</v>
      </c>
      <c r="G52">
        <f>IF((Tabela13[[#This Row],[Ociosidade Tarde]]-2)&gt;3,3,(Tabela13[[#This Row],[Ociosidade Tarde]]-2))</f>
        <v>-2</v>
      </c>
      <c r="H52">
        <v>0</v>
      </c>
      <c r="I52">
        <v>0</v>
      </c>
      <c r="J52">
        <v>8</v>
      </c>
      <c r="K52" t="s">
        <v>4</v>
      </c>
      <c r="L52">
        <v>1</v>
      </c>
      <c r="M52">
        <v>18</v>
      </c>
      <c r="N52" t="s">
        <v>8</v>
      </c>
      <c r="O52" t="str">
        <f>IF(AND(Tabela13[[#This Row],[Ociosidade Manha]]&gt;2,Tabela13[[#This Row],[Ociosidade Tarde]]&gt;2),"ok","não")</f>
        <v>não</v>
      </c>
      <c r="Q52" t="s">
        <v>379</v>
      </c>
      <c r="R52" s="2" t="str">
        <f>IFERROR(IF(VLOOKUP(Tabela13[[#This Row],[Cod_esc]],'EE''s aptas'!A:B,1,0)=Tabela13[[#This Row],[Cod_esc]],"sim"),"")</f>
        <v/>
      </c>
      <c r="S52" s="2"/>
      <c r="T52" s="2" t="str">
        <f>IFERROR(IF(VLOOKUP(Tabela13[[#This Row],[Cod_esc]],Planilha4!B:B,1,0)=Tabela13[[#This Row],[Cod_esc]],"Consta",),"")</f>
        <v/>
      </c>
      <c r="U52" s="2" t="str">
        <f>IFERROR(IF(VLOOKUP(Tabela13[[#This Row],[Cod_esc]],Planilha4!C:C,1,0)=Tabela13[[#This Row],[Cod_esc]],"Consta"),"")</f>
        <v/>
      </c>
      <c r="V52" s="2" t="str">
        <f>IFERROR(IF(VLOOKUP(Tabela13[[#This Row],[Cod_esc]],Planilha4!D:D,1,0)=Tabela13[[#This Row],[Cod_esc]],"Consta"),"")</f>
        <v/>
      </c>
      <c r="W52" s="2" t="str">
        <f>IFERROR(IF(VLOOKUP(Tabela13[[#This Row],[Cod_esc]],Planilha4!E:E,1,0)=Tabela13[[#This Row],[Cod_esc]],"Consta"),"")</f>
        <v/>
      </c>
      <c r="X52" s="2" t="str">
        <f>IFERROR(IF(VLOOKUP(Tabela13[[#This Row],[Cod_esc]],Planilha4!F:F,1,0)=Tabela13[[#This Row],[Cod_esc]],"Consta"),"")</f>
        <v/>
      </c>
      <c r="Y52" s="2" t="str">
        <f>IF(COUNTBLANK(Tabela13[[#This Row],[Esc1]:[Esc5]])&lt;5,"Consta","")</f>
        <v/>
      </c>
      <c r="Z52" s="2">
        <v>35000954</v>
      </c>
      <c r="AA52" s="2" t="s">
        <v>514</v>
      </c>
      <c r="AB52" s="2">
        <v>2574</v>
      </c>
      <c r="AC52" s="2">
        <v>252</v>
      </c>
    </row>
    <row r="53" spans="1:29" x14ac:dyDescent="0.25">
      <c r="A53" t="s">
        <v>77</v>
      </c>
      <c r="B53" t="s">
        <v>78</v>
      </c>
      <c r="C53" t="s">
        <v>64</v>
      </c>
      <c r="D53">
        <v>3682</v>
      </c>
      <c r="E53" t="s">
        <v>79</v>
      </c>
      <c r="F53">
        <f>IF((Tabela13[[#This Row],[Ociosidade Manha]]-2)&gt;2,2,(Tabela13[[#This Row],[Ociosidade Manha]]-2))</f>
        <v>2</v>
      </c>
      <c r="G53">
        <f>IF((Tabela13[[#This Row],[Ociosidade Tarde]]-2)&gt;3,3,(Tabela13[[#This Row],[Ociosidade Tarde]]-2))</f>
        <v>3</v>
      </c>
      <c r="H53">
        <v>8</v>
      </c>
      <c r="I53">
        <v>12</v>
      </c>
      <c r="J53">
        <v>18</v>
      </c>
      <c r="K53" t="s">
        <v>4</v>
      </c>
      <c r="L53">
        <v>1</v>
      </c>
      <c r="M53">
        <v>0</v>
      </c>
      <c r="N53" t="s">
        <v>8</v>
      </c>
      <c r="O53" t="str">
        <f>IF(AND(Tabela13[[#This Row],[Ociosidade Manha]]&gt;2,Tabela13[[#This Row],[Ociosidade Tarde]]&gt;2),"ok","não")</f>
        <v>ok</v>
      </c>
      <c r="Q53" t="s">
        <v>379</v>
      </c>
      <c r="R53" s="2" t="str">
        <f>IFERROR(IF(VLOOKUP(Tabela13[[#This Row],[Cod_esc]],'EE''s aptas'!A:B,1,0)=Tabela13[[#This Row],[Cod_esc]],"sim"),"")</f>
        <v/>
      </c>
      <c r="S53" s="2"/>
      <c r="T53" s="2" t="str">
        <f>IFERROR(IF(VLOOKUP(Tabela13[[#This Row],[Cod_esc]],Planilha4!B:B,1,0)=Tabela13[[#This Row],[Cod_esc]],"Consta",),"")</f>
        <v/>
      </c>
      <c r="U53" s="2" t="str">
        <f>IFERROR(IF(VLOOKUP(Tabela13[[#This Row],[Cod_esc]],Planilha4!C:C,1,0)=Tabela13[[#This Row],[Cod_esc]],"Consta"),"")</f>
        <v/>
      </c>
      <c r="V53" s="2" t="str">
        <f>IFERROR(IF(VLOOKUP(Tabela13[[#This Row],[Cod_esc]],Planilha4!D:D,1,0)=Tabela13[[#This Row],[Cod_esc]],"Consta"),"")</f>
        <v/>
      </c>
      <c r="W53" s="2" t="str">
        <f>IFERROR(IF(VLOOKUP(Tabela13[[#This Row],[Cod_esc]],Planilha4!E:E,1,0)=Tabela13[[#This Row],[Cod_esc]],"Consta"),"")</f>
        <v/>
      </c>
      <c r="X53" s="2" t="str">
        <f>IFERROR(IF(VLOOKUP(Tabela13[[#This Row],[Cod_esc]],Planilha4!F:F,1,0)=Tabela13[[#This Row],[Cod_esc]],"Consta"),"")</f>
        <v/>
      </c>
      <c r="Y53" s="2" t="str">
        <f>IF(COUNTBLANK(Tabela13[[#This Row],[Esc1]:[Esc5]])&lt;5,"Consta","")</f>
        <v/>
      </c>
      <c r="Z53" s="2">
        <v>35003694</v>
      </c>
      <c r="AA53" s="2" t="s">
        <v>524</v>
      </c>
      <c r="AB53" s="2">
        <v>2489</v>
      </c>
      <c r="AC53" s="2">
        <v>827</v>
      </c>
    </row>
    <row r="54" spans="1:29" x14ac:dyDescent="0.25">
      <c r="A54" t="s">
        <v>77</v>
      </c>
      <c r="B54" t="s">
        <v>80</v>
      </c>
      <c r="C54" t="s">
        <v>64</v>
      </c>
      <c r="D54">
        <v>3839</v>
      </c>
      <c r="E54" t="s">
        <v>81</v>
      </c>
      <c r="F54">
        <f>IF((Tabela13[[#This Row],[Ociosidade Manha]]-2)&gt;2,2,(Tabela13[[#This Row],[Ociosidade Manha]]-2))</f>
        <v>2</v>
      </c>
      <c r="G54">
        <f>IF((Tabela13[[#This Row],[Ociosidade Tarde]]-2)&gt;3,3,(Tabela13[[#This Row],[Ociosidade Tarde]]-2))</f>
        <v>3</v>
      </c>
      <c r="H54">
        <v>8</v>
      </c>
      <c r="I54">
        <v>15</v>
      </c>
      <c r="J54">
        <v>0</v>
      </c>
      <c r="K54" t="s">
        <v>4</v>
      </c>
      <c r="L54">
        <v>5</v>
      </c>
      <c r="M54">
        <v>10</v>
      </c>
      <c r="N54" t="s">
        <v>8</v>
      </c>
      <c r="O54" t="str">
        <f>IF(AND(Tabela13[[#This Row],[Ociosidade Manha]]&gt;2,Tabela13[[#This Row],[Ociosidade Tarde]]&gt;2),"ok","não")</f>
        <v>ok</v>
      </c>
      <c r="P54" t="s">
        <v>371</v>
      </c>
      <c r="Q54" t="s">
        <v>379</v>
      </c>
      <c r="R54" s="2" t="str">
        <f>IFERROR(IF(VLOOKUP(Tabela13[[#This Row],[Cod_esc]],'EE''s aptas'!A:B,1,0)=Tabela13[[#This Row],[Cod_esc]],"sim"),"")</f>
        <v/>
      </c>
      <c r="S54" s="2"/>
      <c r="T54" s="2" t="str">
        <f>IFERROR(IF(VLOOKUP(Tabela13[[#This Row],[Cod_esc]],Planilha4!B:B,1,0)=Tabela13[[#This Row],[Cod_esc]],"Consta",),"")</f>
        <v/>
      </c>
      <c r="U54" s="2" t="str">
        <f>IFERROR(IF(VLOOKUP(Tabela13[[#This Row],[Cod_esc]],Planilha4!C:C,1,0)=Tabela13[[#This Row],[Cod_esc]],"Consta"),"")</f>
        <v/>
      </c>
      <c r="V54" s="2" t="str">
        <f>IFERROR(IF(VLOOKUP(Tabela13[[#This Row],[Cod_esc]],Planilha4!D:D,1,0)=Tabela13[[#This Row],[Cod_esc]],"Consta"),"")</f>
        <v/>
      </c>
      <c r="W54" s="2" t="str">
        <f>IFERROR(IF(VLOOKUP(Tabela13[[#This Row],[Cod_esc]],Planilha4!E:E,1,0)=Tabela13[[#This Row],[Cod_esc]],"Consta"),"")</f>
        <v/>
      </c>
      <c r="X54" s="2" t="str">
        <f>IFERROR(IF(VLOOKUP(Tabela13[[#This Row],[Cod_esc]],Planilha4!F:F,1,0)=Tabela13[[#This Row],[Cod_esc]],"Consta"),"")</f>
        <v/>
      </c>
      <c r="Y54" s="2" t="str">
        <f>IF(COUNTBLANK(Tabela13[[#This Row],[Esc1]:[Esc5]])&lt;5,"Consta","")</f>
        <v/>
      </c>
      <c r="Z54" s="2">
        <v>35003694</v>
      </c>
      <c r="AA54" s="2" t="s">
        <v>524</v>
      </c>
      <c r="AB54" s="2">
        <v>2489</v>
      </c>
      <c r="AC54" s="2">
        <v>217</v>
      </c>
    </row>
    <row r="55" spans="1:29" x14ac:dyDescent="0.25">
      <c r="A55" t="s">
        <v>77</v>
      </c>
      <c r="B55" t="s">
        <v>82</v>
      </c>
      <c r="C55" t="s">
        <v>64</v>
      </c>
      <c r="D55">
        <v>4030</v>
      </c>
      <c r="E55" t="s">
        <v>83</v>
      </c>
      <c r="F55">
        <f>IF((Tabela13[[#This Row],[Ociosidade Manha]]-2)&gt;2,2,(Tabela13[[#This Row],[Ociosidade Manha]]-2))</f>
        <v>2</v>
      </c>
      <c r="G55">
        <f>IF((Tabela13[[#This Row],[Ociosidade Tarde]]-2)&gt;3,3,(Tabela13[[#This Row],[Ociosidade Tarde]]-2))</f>
        <v>3</v>
      </c>
      <c r="H55">
        <v>5</v>
      </c>
      <c r="I55">
        <v>12</v>
      </c>
      <c r="J55">
        <v>12</v>
      </c>
      <c r="K55" t="s">
        <v>4</v>
      </c>
      <c r="L55">
        <v>1</v>
      </c>
      <c r="M55">
        <v>12</v>
      </c>
      <c r="N55" t="s">
        <v>8</v>
      </c>
      <c r="O55" t="str">
        <f>IF(AND(Tabela13[[#This Row],[Ociosidade Manha]]&gt;2,Tabela13[[#This Row],[Ociosidade Tarde]]&gt;2),"ok","não")</f>
        <v>ok</v>
      </c>
      <c r="P55" t="s">
        <v>371</v>
      </c>
      <c r="Q55" t="s">
        <v>507</v>
      </c>
      <c r="R55" s="2" t="str">
        <f>IFERROR(IF(VLOOKUP(Tabela13[[#This Row],[Cod_esc]],'EE''s aptas'!A:B,1,0)=Tabela13[[#This Row],[Cod_esc]],"sim"),"")</f>
        <v/>
      </c>
      <c r="S55" s="2" t="s">
        <v>371</v>
      </c>
      <c r="T55" s="2" t="str">
        <f>IFERROR(IF(VLOOKUP(Tabela13[[#This Row],[Cod_esc]],Planilha4!B:B,1,0)=Tabela13[[#This Row],[Cod_esc]],"Consta",),"")</f>
        <v/>
      </c>
      <c r="U55" s="2" t="str">
        <f>IFERROR(IF(VLOOKUP(Tabela13[[#This Row],[Cod_esc]],Planilha4!C:C,1,0)=Tabela13[[#This Row],[Cod_esc]],"Consta"),"")</f>
        <v/>
      </c>
      <c r="V55" s="2" t="str">
        <f>IFERROR(IF(VLOOKUP(Tabela13[[#This Row],[Cod_esc]],Planilha4!D:D,1,0)=Tabela13[[#This Row],[Cod_esc]],"Consta"),"")</f>
        <v/>
      </c>
      <c r="W55" s="2" t="str">
        <f>IFERROR(IF(VLOOKUP(Tabela13[[#This Row],[Cod_esc]],Planilha4!E:E,1,0)=Tabela13[[#This Row],[Cod_esc]],"Consta"),"")</f>
        <v/>
      </c>
      <c r="X55" s="2" t="str">
        <f>IFERROR(IF(VLOOKUP(Tabela13[[#This Row],[Cod_esc]],Planilha4!F:F,1,0)=Tabela13[[#This Row],[Cod_esc]],"Consta"),"")</f>
        <v/>
      </c>
      <c r="Y55" s="2" t="str">
        <f>IF(COUNTBLANK(Tabela13[[#This Row],[Esc1]:[Esc5]])&lt;5,"Consta","")</f>
        <v/>
      </c>
      <c r="Z55" s="2">
        <v>35438418</v>
      </c>
      <c r="AA55" s="2" t="s">
        <v>526</v>
      </c>
      <c r="AB55" s="2">
        <v>2908</v>
      </c>
      <c r="AC55" s="2">
        <v>698</v>
      </c>
    </row>
    <row r="56" spans="1:29" x14ac:dyDescent="0.25">
      <c r="A56" t="s">
        <v>77</v>
      </c>
      <c r="B56" t="s">
        <v>82</v>
      </c>
      <c r="C56" t="s">
        <v>64</v>
      </c>
      <c r="D56">
        <v>904173</v>
      </c>
      <c r="E56" t="s">
        <v>84</v>
      </c>
      <c r="F56">
        <f>IF((Tabela13[[#This Row],[Ociosidade Manha]]-2)&gt;2,2,(Tabela13[[#This Row],[Ociosidade Manha]]-2))</f>
        <v>-2</v>
      </c>
      <c r="G56">
        <f>IF((Tabela13[[#This Row],[Ociosidade Tarde]]-2)&gt;3,3,(Tabela13[[#This Row],[Ociosidade Tarde]]-2))</f>
        <v>3</v>
      </c>
      <c r="H56">
        <v>0</v>
      </c>
      <c r="I56">
        <v>5</v>
      </c>
      <c r="J56">
        <v>4</v>
      </c>
      <c r="K56" t="s">
        <v>4</v>
      </c>
      <c r="L56">
        <v>1</v>
      </c>
      <c r="M56">
        <v>16</v>
      </c>
      <c r="N56" t="s">
        <v>8</v>
      </c>
      <c r="O56" t="str">
        <f>IF(AND(Tabela13[[#This Row],[Ociosidade Manha]]&gt;2,Tabela13[[#This Row],[Ociosidade Tarde]]&gt;2),"ok","não")</f>
        <v>não</v>
      </c>
      <c r="Q56" t="s">
        <v>379</v>
      </c>
      <c r="R56" s="2" t="str">
        <f>IFERROR(IF(VLOOKUP(Tabela13[[#This Row],[Cod_esc]],'EE''s aptas'!A:B,1,0)=Tabela13[[#This Row],[Cod_esc]],"sim"),"")</f>
        <v/>
      </c>
      <c r="S56" s="2"/>
      <c r="T56" s="2" t="str">
        <f>IFERROR(IF(VLOOKUP(Tabela13[[#This Row],[Cod_esc]],Planilha4!B:B,1,0)=Tabela13[[#This Row],[Cod_esc]],"Consta",),"")</f>
        <v/>
      </c>
      <c r="U56" s="2" t="str">
        <f>IFERROR(IF(VLOOKUP(Tabela13[[#This Row],[Cod_esc]],Planilha4!C:C,1,0)=Tabela13[[#This Row],[Cod_esc]],"Consta"),"")</f>
        <v/>
      </c>
      <c r="V56" s="2" t="str">
        <f>IFERROR(IF(VLOOKUP(Tabela13[[#This Row],[Cod_esc]],Planilha4!D:D,1,0)=Tabela13[[#This Row],[Cod_esc]],"Consta"),"")</f>
        <v/>
      </c>
      <c r="W56" s="2" t="str">
        <f>IFERROR(IF(VLOOKUP(Tabela13[[#This Row],[Cod_esc]],Planilha4!E:E,1,0)=Tabela13[[#This Row],[Cod_esc]],"Consta"),"")</f>
        <v/>
      </c>
      <c r="X56" s="2" t="str">
        <f>IFERROR(IF(VLOOKUP(Tabela13[[#This Row],[Cod_esc]],Planilha4!F:F,1,0)=Tabela13[[#This Row],[Cod_esc]],"Consta"),"")</f>
        <v/>
      </c>
      <c r="Y56" s="2" t="str">
        <f>IF(COUNTBLANK(Tabela13[[#This Row],[Esc1]:[Esc5]])&lt;5,"Consta","")</f>
        <v/>
      </c>
      <c r="Z56" s="2">
        <v>35438418</v>
      </c>
      <c r="AA56" s="2" t="s">
        <v>526</v>
      </c>
      <c r="AB56" s="2">
        <v>2908</v>
      </c>
      <c r="AC56" s="2">
        <v>768</v>
      </c>
    </row>
    <row r="57" spans="1:29" x14ac:dyDescent="0.25">
      <c r="A57" t="s">
        <v>77</v>
      </c>
      <c r="B57" t="s">
        <v>82</v>
      </c>
      <c r="C57" t="s">
        <v>64</v>
      </c>
      <c r="D57">
        <v>925433</v>
      </c>
      <c r="E57" t="s">
        <v>85</v>
      </c>
      <c r="F57">
        <f>IF((Tabela13[[#This Row],[Ociosidade Manha]]-2)&gt;2,2,(Tabela13[[#This Row],[Ociosidade Manha]]-2))</f>
        <v>-1</v>
      </c>
      <c r="G57">
        <f>IF((Tabela13[[#This Row],[Ociosidade Tarde]]-2)&gt;3,3,(Tabela13[[#This Row],[Ociosidade Tarde]]-2))</f>
        <v>-2</v>
      </c>
      <c r="H57">
        <v>1</v>
      </c>
      <c r="I57">
        <v>0</v>
      </c>
      <c r="J57">
        <v>5</v>
      </c>
      <c r="K57" t="s">
        <v>4</v>
      </c>
      <c r="L57">
        <v>1</v>
      </c>
      <c r="M57">
        <v>20</v>
      </c>
      <c r="N57" t="s">
        <v>8</v>
      </c>
      <c r="O57" t="str">
        <f>IF(AND(Tabela13[[#This Row],[Ociosidade Manha]]&gt;2,Tabela13[[#This Row],[Ociosidade Tarde]]&gt;2),"ok","não")</f>
        <v>não</v>
      </c>
      <c r="Q57" t="s">
        <v>379</v>
      </c>
      <c r="R57" s="2" t="str">
        <f>IFERROR(IF(VLOOKUP(Tabela13[[#This Row],[Cod_esc]],'EE''s aptas'!A:B,1,0)=Tabela13[[#This Row],[Cod_esc]],"sim"),"")</f>
        <v/>
      </c>
      <c r="S57" s="2"/>
      <c r="T57" s="2" t="str">
        <f>IFERROR(IF(VLOOKUP(Tabela13[[#This Row],[Cod_esc]],Planilha4!B:B,1,0)=Tabela13[[#This Row],[Cod_esc]],"Consta",),"")</f>
        <v/>
      </c>
      <c r="U57" s="2" t="str">
        <f>IFERROR(IF(VLOOKUP(Tabela13[[#This Row],[Cod_esc]],Planilha4!C:C,1,0)=Tabela13[[#This Row],[Cod_esc]],"Consta"),"")</f>
        <v/>
      </c>
      <c r="V57" s="2" t="str">
        <f>IFERROR(IF(VLOOKUP(Tabela13[[#This Row],[Cod_esc]],Planilha4!D:D,1,0)=Tabela13[[#This Row],[Cod_esc]],"Consta"),"")</f>
        <v/>
      </c>
      <c r="W57" s="2" t="str">
        <f>IFERROR(IF(VLOOKUP(Tabela13[[#This Row],[Cod_esc]],Planilha4!E:E,1,0)=Tabela13[[#This Row],[Cod_esc]],"Consta"),"")</f>
        <v/>
      </c>
      <c r="X57" s="2" t="str">
        <f>IFERROR(IF(VLOOKUP(Tabela13[[#This Row],[Cod_esc]],Planilha4!F:F,1,0)=Tabela13[[#This Row],[Cod_esc]],"Consta"),"")</f>
        <v/>
      </c>
      <c r="Y57" s="2" t="str">
        <f>IF(COUNTBLANK(Tabela13[[#This Row],[Esc1]:[Esc5]])&lt;5,"Consta","")</f>
        <v/>
      </c>
      <c r="Z57" s="2">
        <v>35438418</v>
      </c>
      <c r="AA57" s="2" t="s">
        <v>526</v>
      </c>
      <c r="AB57" s="2">
        <v>2908</v>
      </c>
      <c r="AC57" s="2">
        <v>310</v>
      </c>
    </row>
    <row r="58" spans="1:29" x14ac:dyDescent="0.25">
      <c r="A58" t="s">
        <v>77</v>
      </c>
      <c r="B58" t="s">
        <v>82</v>
      </c>
      <c r="C58" t="s">
        <v>64</v>
      </c>
      <c r="D58">
        <v>908400</v>
      </c>
      <c r="E58" t="s">
        <v>86</v>
      </c>
      <c r="F58">
        <f>IF((Tabela13[[#This Row],[Ociosidade Manha]]-2)&gt;2,2,(Tabela13[[#This Row],[Ociosidade Manha]]-2))</f>
        <v>-1</v>
      </c>
      <c r="G58">
        <f>IF((Tabela13[[#This Row],[Ociosidade Tarde]]-2)&gt;3,3,(Tabela13[[#This Row],[Ociosidade Tarde]]-2))</f>
        <v>-1</v>
      </c>
      <c r="H58">
        <v>1</v>
      </c>
      <c r="I58">
        <v>1</v>
      </c>
      <c r="J58">
        <v>0</v>
      </c>
      <c r="K58" t="s">
        <v>4</v>
      </c>
      <c r="L58">
        <v>1</v>
      </c>
      <c r="M58">
        <v>17</v>
      </c>
      <c r="N58" t="s">
        <v>8</v>
      </c>
      <c r="O58" t="str">
        <f>IF(AND(Tabela13[[#This Row],[Ociosidade Manha]]&gt;2,Tabela13[[#This Row],[Ociosidade Tarde]]&gt;2),"ok","não")</f>
        <v>não</v>
      </c>
      <c r="Q58" t="s">
        <v>379</v>
      </c>
      <c r="R58" s="2" t="str">
        <f>IFERROR(IF(VLOOKUP(Tabela13[[#This Row],[Cod_esc]],'EE''s aptas'!A:B,1,0)=Tabela13[[#This Row],[Cod_esc]],"sim"),"")</f>
        <v/>
      </c>
      <c r="S58" s="2"/>
      <c r="T58" s="2" t="str">
        <f>IFERROR(IF(VLOOKUP(Tabela13[[#This Row],[Cod_esc]],Planilha4!B:B,1,0)=Tabela13[[#This Row],[Cod_esc]],"Consta",),"")</f>
        <v/>
      </c>
      <c r="U58" s="2" t="str">
        <f>IFERROR(IF(VLOOKUP(Tabela13[[#This Row],[Cod_esc]],Planilha4!C:C,1,0)=Tabela13[[#This Row],[Cod_esc]],"Consta"),"")</f>
        <v/>
      </c>
      <c r="V58" s="2" t="str">
        <f>IFERROR(IF(VLOOKUP(Tabela13[[#This Row],[Cod_esc]],Planilha4!D:D,1,0)=Tabela13[[#This Row],[Cod_esc]],"Consta"),"")</f>
        <v/>
      </c>
      <c r="W58" s="2" t="str">
        <f>IFERROR(IF(VLOOKUP(Tabela13[[#This Row],[Cod_esc]],Planilha4!E:E,1,0)=Tabela13[[#This Row],[Cod_esc]],"Consta"),"")</f>
        <v/>
      </c>
      <c r="X58" s="2" t="str">
        <f>IFERROR(IF(VLOOKUP(Tabela13[[#This Row],[Cod_esc]],Planilha4!F:F,1,0)=Tabela13[[#This Row],[Cod_esc]],"Consta"),"")</f>
        <v/>
      </c>
      <c r="Y58" s="2" t="str">
        <f>IF(COUNTBLANK(Tabela13[[#This Row],[Esc1]:[Esc5]])&lt;5,"Consta","")</f>
        <v/>
      </c>
      <c r="Z58" s="2">
        <v>35438418</v>
      </c>
      <c r="AA58" s="2" t="s">
        <v>526</v>
      </c>
      <c r="AB58" s="2">
        <v>2908</v>
      </c>
      <c r="AC58" s="2">
        <v>403</v>
      </c>
    </row>
    <row r="59" spans="1:29" x14ac:dyDescent="0.25">
      <c r="A59" t="s">
        <v>87</v>
      </c>
      <c r="B59" t="s">
        <v>88</v>
      </c>
      <c r="C59" t="s">
        <v>64</v>
      </c>
      <c r="D59">
        <v>4479</v>
      </c>
      <c r="E59" t="s">
        <v>89</v>
      </c>
      <c r="F59">
        <f>IF((Tabela13[[#This Row],[Ociosidade Manha]]-2)&gt;2,2,(Tabela13[[#This Row],[Ociosidade Manha]]-2))</f>
        <v>1</v>
      </c>
      <c r="G59">
        <f>IF((Tabela13[[#This Row],[Ociosidade Tarde]]-2)&gt;3,3,(Tabela13[[#This Row],[Ociosidade Tarde]]-2))</f>
        <v>3</v>
      </c>
      <c r="H59">
        <v>3</v>
      </c>
      <c r="I59">
        <v>5</v>
      </c>
      <c r="J59">
        <v>11</v>
      </c>
      <c r="K59" t="s">
        <v>4</v>
      </c>
      <c r="L59">
        <v>1</v>
      </c>
      <c r="M59">
        <v>15</v>
      </c>
      <c r="N59" t="s">
        <v>8</v>
      </c>
      <c r="O59" t="str">
        <f>IF(AND(Tabela13[[#This Row],[Ociosidade Manha]]&gt;2,Tabela13[[#This Row],[Ociosidade Tarde]]&gt;2),"ok","não")</f>
        <v>ok</v>
      </c>
      <c r="P59" t="s">
        <v>371</v>
      </c>
      <c r="Q59" t="s">
        <v>379</v>
      </c>
      <c r="R59" s="2" t="str">
        <f>IFERROR(IF(VLOOKUP(Tabela13[[#This Row],[Cod_esc]],'EE''s aptas'!A:B,1,0)=Tabela13[[#This Row],[Cod_esc]],"sim"),"")</f>
        <v/>
      </c>
      <c r="S59" s="2"/>
      <c r="T59" s="2" t="str">
        <f>IFERROR(IF(VLOOKUP(Tabela13[[#This Row],[Cod_esc]],Planilha4!B:B,1,0)=Tabela13[[#This Row],[Cod_esc]],"Consta",),"")</f>
        <v/>
      </c>
      <c r="U59" s="2" t="str">
        <f>IFERROR(IF(VLOOKUP(Tabela13[[#This Row],[Cod_esc]],Planilha4!C:C,1,0)=Tabela13[[#This Row],[Cod_esc]],"Consta"),"")</f>
        <v/>
      </c>
      <c r="V59" s="2" t="str">
        <f>IFERROR(IF(VLOOKUP(Tabela13[[#This Row],[Cod_esc]],Planilha4!D:D,1,0)=Tabela13[[#This Row],[Cod_esc]],"Consta"),"")</f>
        <v/>
      </c>
      <c r="W59" s="2" t="str">
        <f>IFERROR(IF(VLOOKUP(Tabela13[[#This Row],[Cod_esc]],Planilha4!E:E,1,0)=Tabela13[[#This Row],[Cod_esc]],"Consta"),"")</f>
        <v/>
      </c>
      <c r="X59" s="2" t="str">
        <f>IFERROR(IF(VLOOKUP(Tabela13[[#This Row],[Cod_esc]],Planilha4!F:F,1,0)=Tabela13[[#This Row],[Cod_esc]],"Consta"),"")</f>
        <v/>
      </c>
      <c r="Y59" s="2" t="str">
        <f>IF(COUNTBLANK(Tabela13[[#This Row],[Esc1]:[Esc5]])&lt;5,"Consta","")</f>
        <v/>
      </c>
      <c r="Z59" s="2">
        <v>35004352</v>
      </c>
      <c r="AA59" s="2" t="s">
        <v>525</v>
      </c>
      <c r="AB59" s="2">
        <v>2808</v>
      </c>
      <c r="AC59" s="2">
        <v>1332</v>
      </c>
    </row>
    <row r="60" spans="1:29" x14ac:dyDescent="0.25">
      <c r="A60" t="s">
        <v>87</v>
      </c>
      <c r="B60" t="s">
        <v>90</v>
      </c>
      <c r="C60" t="s">
        <v>64</v>
      </c>
      <c r="D60">
        <v>4777</v>
      </c>
      <c r="E60" t="s">
        <v>91</v>
      </c>
      <c r="F60">
        <f>IF((Tabela13[[#This Row],[Ociosidade Manha]]-2)&gt;2,2,(Tabela13[[#This Row],[Ociosidade Manha]]-2))</f>
        <v>2</v>
      </c>
      <c r="G60">
        <f>IF((Tabela13[[#This Row],[Ociosidade Tarde]]-2)&gt;3,3,(Tabela13[[#This Row],[Ociosidade Tarde]]-2))</f>
        <v>3</v>
      </c>
      <c r="H60">
        <v>10</v>
      </c>
      <c r="I60">
        <v>10</v>
      </c>
      <c r="J60">
        <v>7</v>
      </c>
      <c r="K60" t="s">
        <v>4</v>
      </c>
      <c r="L60">
        <v>1</v>
      </c>
      <c r="M60">
        <v>22</v>
      </c>
      <c r="N60" t="s">
        <v>8</v>
      </c>
      <c r="O60" t="str">
        <f>IF(AND(Tabela13[[#This Row],[Ociosidade Manha]]&gt;2,Tabela13[[#This Row],[Ociosidade Tarde]]&gt;2),"ok","não")</f>
        <v>ok</v>
      </c>
      <c r="P60" t="s">
        <v>371</v>
      </c>
      <c r="Q60" t="s">
        <v>379</v>
      </c>
      <c r="R60" s="2" t="str">
        <f>IFERROR(IF(VLOOKUP(Tabela13[[#This Row],[Cod_esc]],'EE''s aptas'!A:B,1,0)=Tabela13[[#This Row],[Cod_esc]],"sim"),"")</f>
        <v/>
      </c>
      <c r="S60" s="2"/>
      <c r="T60" s="2" t="str">
        <f>IFERROR(IF(VLOOKUP(Tabela13[[#This Row],[Cod_esc]],Planilha4!B:B,1,0)=Tabela13[[#This Row],[Cod_esc]],"Consta",),"")</f>
        <v/>
      </c>
      <c r="U60" s="2" t="str">
        <f>IFERROR(IF(VLOOKUP(Tabela13[[#This Row],[Cod_esc]],Planilha4!C:C,1,0)=Tabela13[[#This Row],[Cod_esc]],"Consta"),"")</f>
        <v/>
      </c>
      <c r="V60" s="2" t="str">
        <f>IFERROR(IF(VLOOKUP(Tabela13[[#This Row],[Cod_esc]],Planilha4!D:D,1,0)=Tabela13[[#This Row],[Cod_esc]],"Consta"),"")</f>
        <v/>
      </c>
      <c r="W60" s="2" t="str">
        <f>IFERROR(IF(VLOOKUP(Tabela13[[#This Row],[Cod_esc]],Planilha4!E:E,1,0)=Tabela13[[#This Row],[Cod_esc]],"Consta"),"")</f>
        <v/>
      </c>
      <c r="X60" s="2" t="str">
        <f>IFERROR(IF(VLOOKUP(Tabela13[[#This Row],[Cod_esc]],Planilha4!F:F,1,0)=Tabela13[[#This Row],[Cod_esc]],"Consta"),"")</f>
        <v/>
      </c>
      <c r="Y60" s="2" t="str">
        <f>IF(COUNTBLANK(Tabela13[[#This Row],[Esc1]:[Esc5]])&lt;5,"Consta","")</f>
        <v/>
      </c>
      <c r="Z60" s="2">
        <v>35004352</v>
      </c>
      <c r="AA60" s="2" t="s">
        <v>525</v>
      </c>
      <c r="AB60" s="2">
        <v>2808</v>
      </c>
      <c r="AC60" s="2">
        <v>513</v>
      </c>
    </row>
    <row r="61" spans="1:29" x14ac:dyDescent="0.25">
      <c r="A61" t="s">
        <v>87</v>
      </c>
      <c r="B61" t="s">
        <v>92</v>
      </c>
      <c r="C61" t="s">
        <v>64</v>
      </c>
      <c r="D61">
        <v>4339</v>
      </c>
      <c r="E61" t="s">
        <v>93</v>
      </c>
      <c r="F61">
        <f>IF((Tabela13[[#This Row],[Ociosidade Manha]]-2)&gt;2,2,(Tabela13[[#This Row],[Ociosidade Manha]]-2))</f>
        <v>1</v>
      </c>
      <c r="G61">
        <f>IF((Tabela13[[#This Row],[Ociosidade Tarde]]-2)&gt;3,3,(Tabela13[[#This Row],[Ociosidade Tarde]]-2))</f>
        <v>3</v>
      </c>
      <c r="H61">
        <v>3</v>
      </c>
      <c r="I61">
        <v>10</v>
      </c>
      <c r="J61">
        <v>5</v>
      </c>
      <c r="K61" t="s">
        <v>4</v>
      </c>
      <c r="L61">
        <v>1</v>
      </c>
      <c r="M61">
        <v>17</v>
      </c>
      <c r="N61" t="s">
        <v>8</v>
      </c>
      <c r="O61" t="str">
        <f>IF(AND(Tabela13[[#This Row],[Ociosidade Manha]]&gt;2,Tabela13[[#This Row],[Ociosidade Tarde]]&gt;2),"ok","não")</f>
        <v>ok</v>
      </c>
      <c r="P61" t="s">
        <v>371</v>
      </c>
      <c r="Q61" t="s">
        <v>379</v>
      </c>
      <c r="R61" s="2" t="str">
        <f>IFERROR(IF(VLOOKUP(Tabela13[[#This Row],[Cod_esc]],'EE''s aptas'!A:B,1,0)=Tabela13[[#This Row],[Cod_esc]],"sim"),"")</f>
        <v/>
      </c>
      <c r="S61" s="2"/>
      <c r="T61" s="2" t="str">
        <f>IFERROR(IF(VLOOKUP(Tabela13[[#This Row],[Cod_esc]],Planilha4!B:B,1,0)=Tabela13[[#This Row],[Cod_esc]],"Consta",),"")</f>
        <v/>
      </c>
      <c r="U61" s="2" t="str">
        <f>IFERROR(IF(VLOOKUP(Tabela13[[#This Row],[Cod_esc]],Planilha4!C:C,1,0)=Tabela13[[#This Row],[Cod_esc]],"Consta"),"")</f>
        <v/>
      </c>
      <c r="V61" s="2" t="str">
        <f>IFERROR(IF(VLOOKUP(Tabela13[[#This Row],[Cod_esc]],Planilha4!D:D,1,0)=Tabela13[[#This Row],[Cod_esc]],"Consta"),"")</f>
        <v/>
      </c>
      <c r="W61" s="2" t="str">
        <f>IFERROR(IF(VLOOKUP(Tabela13[[#This Row],[Cod_esc]],Planilha4!E:E,1,0)=Tabela13[[#This Row],[Cod_esc]],"Consta"),"")</f>
        <v/>
      </c>
      <c r="X61" s="2" t="str">
        <f>IFERROR(IF(VLOOKUP(Tabela13[[#This Row],[Cod_esc]],Planilha4!F:F,1,0)=Tabela13[[#This Row],[Cod_esc]],"Consta"),"")</f>
        <v/>
      </c>
      <c r="Y61" s="2" t="str">
        <f>IF(COUNTBLANK(Tabela13[[#This Row],[Esc1]:[Esc5]])&lt;5,"Consta","")</f>
        <v/>
      </c>
      <c r="Z61" s="2">
        <v>35434632</v>
      </c>
      <c r="AA61" s="2" t="s">
        <v>527</v>
      </c>
      <c r="AB61" s="2">
        <v>2634</v>
      </c>
      <c r="AC61" s="2">
        <v>1281</v>
      </c>
    </row>
    <row r="62" spans="1:29" x14ac:dyDescent="0.25">
      <c r="A62" t="s">
        <v>87</v>
      </c>
      <c r="B62" t="s">
        <v>92</v>
      </c>
      <c r="C62" t="s">
        <v>64</v>
      </c>
      <c r="D62">
        <v>4480</v>
      </c>
      <c r="E62" t="s">
        <v>94</v>
      </c>
      <c r="F62">
        <f>IF((Tabela13[[#This Row],[Ociosidade Manha]]-2)&gt;2,2,(Tabela13[[#This Row],[Ociosidade Manha]]-2))</f>
        <v>0</v>
      </c>
      <c r="G62">
        <f>IF((Tabela13[[#This Row],[Ociosidade Tarde]]-2)&gt;3,3,(Tabela13[[#This Row],[Ociosidade Tarde]]-2))</f>
        <v>3</v>
      </c>
      <c r="H62">
        <v>2</v>
      </c>
      <c r="I62">
        <v>7</v>
      </c>
      <c r="J62">
        <v>0</v>
      </c>
      <c r="K62" t="s">
        <v>4</v>
      </c>
      <c r="L62">
        <v>1</v>
      </c>
      <c r="M62">
        <v>13</v>
      </c>
      <c r="N62" t="s">
        <v>8</v>
      </c>
      <c r="O62" t="str">
        <f>IF(AND(Tabela13[[#This Row],[Ociosidade Manha]]&gt;2,Tabela13[[#This Row],[Ociosidade Tarde]]&gt;2),"ok","não")</f>
        <v>não</v>
      </c>
      <c r="Q62" t="s">
        <v>379</v>
      </c>
      <c r="R62" s="2" t="str">
        <f>IFERROR(IF(VLOOKUP(Tabela13[[#This Row],[Cod_esc]],'EE''s aptas'!A:B,1,0)=Tabela13[[#This Row],[Cod_esc]],"sim"),"")</f>
        <v/>
      </c>
      <c r="S62" s="2"/>
      <c r="T62" s="2" t="str">
        <f>IFERROR(IF(VLOOKUP(Tabela13[[#This Row],[Cod_esc]],Planilha4!B:B,1,0)=Tabela13[[#This Row],[Cod_esc]],"Consta",),"")</f>
        <v/>
      </c>
      <c r="U62" s="2" t="str">
        <f>IFERROR(IF(VLOOKUP(Tabela13[[#This Row],[Cod_esc]],Planilha4!C:C,1,0)=Tabela13[[#This Row],[Cod_esc]],"Consta"),"")</f>
        <v/>
      </c>
      <c r="V62" s="2" t="str">
        <f>IFERROR(IF(VLOOKUP(Tabela13[[#This Row],[Cod_esc]],Planilha4!D:D,1,0)=Tabela13[[#This Row],[Cod_esc]],"Consta"),"")</f>
        <v/>
      </c>
      <c r="W62" s="2" t="str">
        <f>IFERROR(IF(VLOOKUP(Tabela13[[#This Row],[Cod_esc]],Planilha4!E:E,1,0)=Tabela13[[#This Row],[Cod_esc]],"Consta"),"")</f>
        <v/>
      </c>
      <c r="X62" s="2" t="str">
        <f>IFERROR(IF(VLOOKUP(Tabela13[[#This Row],[Cod_esc]],Planilha4!F:F,1,0)=Tabela13[[#This Row],[Cod_esc]],"Consta"),"")</f>
        <v/>
      </c>
      <c r="Y62" s="2" t="str">
        <f>IF(COUNTBLANK(Tabela13[[#This Row],[Esc1]:[Esc5]])&lt;5,"Consta","")</f>
        <v/>
      </c>
      <c r="Z62" s="2">
        <v>35434632</v>
      </c>
      <c r="AA62" s="2" t="s">
        <v>527</v>
      </c>
      <c r="AB62" s="2">
        <v>2634</v>
      </c>
      <c r="AC62" s="2">
        <v>332</v>
      </c>
    </row>
    <row r="63" spans="1:29" x14ac:dyDescent="0.25">
      <c r="A63" t="s">
        <v>87</v>
      </c>
      <c r="B63" t="s">
        <v>88</v>
      </c>
      <c r="C63" t="s">
        <v>64</v>
      </c>
      <c r="D63">
        <v>4327</v>
      </c>
      <c r="E63" t="s">
        <v>95</v>
      </c>
      <c r="F63">
        <f>IF((Tabela13[[#This Row],[Ociosidade Manha]]-2)&gt;2,2,(Tabela13[[#This Row],[Ociosidade Manha]]-2))</f>
        <v>-1</v>
      </c>
      <c r="G63">
        <f>IF((Tabela13[[#This Row],[Ociosidade Tarde]]-2)&gt;3,3,(Tabela13[[#This Row],[Ociosidade Tarde]]-2))</f>
        <v>-1</v>
      </c>
      <c r="H63">
        <v>1</v>
      </c>
      <c r="I63">
        <v>1</v>
      </c>
      <c r="J63">
        <v>0</v>
      </c>
      <c r="K63" t="s">
        <v>4</v>
      </c>
      <c r="L63">
        <v>1</v>
      </c>
      <c r="M63">
        <v>15</v>
      </c>
      <c r="N63" t="s">
        <v>8</v>
      </c>
      <c r="O63" t="str">
        <f>IF(AND(Tabela13[[#This Row],[Ociosidade Manha]]&gt;2,Tabela13[[#This Row],[Ociosidade Tarde]]&gt;2),"ok","não")</f>
        <v>não</v>
      </c>
      <c r="Q63" t="s">
        <v>379</v>
      </c>
      <c r="R63" s="2" t="str">
        <f>IFERROR(IF(VLOOKUP(Tabela13[[#This Row],[Cod_esc]],'EE''s aptas'!A:B,1,0)=Tabela13[[#This Row],[Cod_esc]],"sim"),"")</f>
        <v/>
      </c>
      <c r="S63" s="2"/>
      <c r="T63" s="2" t="str">
        <f>IFERROR(IF(VLOOKUP(Tabela13[[#This Row],[Cod_esc]],Planilha4!B:B,1,0)=Tabela13[[#This Row],[Cod_esc]],"Consta",),"")</f>
        <v/>
      </c>
      <c r="U63" s="2" t="str">
        <f>IFERROR(IF(VLOOKUP(Tabela13[[#This Row],[Cod_esc]],Planilha4!C:C,1,0)=Tabela13[[#This Row],[Cod_esc]],"Consta"),"")</f>
        <v/>
      </c>
      <c r="V63" s="2" t="str">
        <f>IFERROR(IF(VLOOKUP(Tabela13[[#This Row],[Cod_esc]],Planilha4!D:D,1,0)=Tabela13[[#This Row],[Cod_esc]],"Consta"),"")</f>
        <v/>
      </c>
      <c r="W63" s="2" t="str">
        <f>IFERROR(IF(VLOOKUP(Tabela13[[#This Row],[Cod_esc]],Planilha4!E:E,1,0)=Tabela13[[#This Row],[Cod_esc]],"Consta"),"")</f>
        <v/>
      </c>
      <c r="X63" s="2" t="str">
        <f>IFERROR(IF(VLOOKUP(Tabela13[[#This Row],[Cod_esc]],Planilha4!F:F,1,0)=Tabela13[[#This Row],[Cod_esc]],"Consta"),"")</f>
        <v/>
      </c>
      <c r="Y63" s="2" t="str">
        <f>IF(COUNTBLANK(Tabela13[[#This Row],[Esc1]:[Esc5]])&lt;5,"Consta","")</f>
        <v/>
      </c>
      <c r="Z63" s="2">
        <v>35004352</v>
      </c>
      <c r="AA63" s="2" t="s">
        <v>525</v>
      </c>
      <c r="AB63" s="2">
        <v>2808</v>
      </c>
      <c r="AC63" s="2">
        <v>197</v>
      </c>
    </row>
    <row r="64" spans="1:29" x14ac:dyDescent="0.25">
      <c r="A64" t="s">
        <v>87</v>
      </c>
      <c r="B64" t="s">
        <v>96</v>
      </c>
      <c r="C64" t="s">
        <v>64</v>
      </c>
      <c r="D64">
        <v>1824</v>
      </c>
      <c r="E64" t="s">
        <v>97</v>
      </c>
      <c r="F64">
        <f>IF((Tabela13[[#This Row],[Ociosidade Manha]]-2)&gt;2,2,(Tabela13[[#This Row],[Ociosidade Manha]]-2))</f>
        <v>-2</v>
      </c>
      <c r="G64">
        <f>IF((Tabela13[[#This Row],[Ociosidade Tarde]]-2)&gt;3,3,(Tabela13[[#This Row],[Ociosidade Tarde]]-2))</f>
        <v>3</v>
      </c>
      <c r="H64">
        <v>0</v>
      </c>
      <c r="I64">
        <v>7</v>
      </c>
      <c r="J64">
        <v>0</v>
      </c>
      <c r="K64" t="s">
        <v>4</v>
      </c>
      <c r="L64">
        <v>1</v>
      </c>
      <c r="M64">
        <v>19</v>
      </c>
      <c r="N64" t="s">
        <v>8</v>
      </c>
      <c r="O64" t="str">
        <f>IF(AND(Tabela13[[#This Row],[Ociosidade Manha]]&gt;2,Tabela13[[#This Row],[Ociosidade Tarde]]&gt;2),"ok","não")</f>
        <v>não</v>
      </c>
      <c r="Q64" t="s">
        <v>379</v>
      </c>
      <c r="R64" s="2" t="str">
        <f>IFERROR(IF(VLOOKUP(Tabela13[[#This Row],[Cod_esc]],'EE''s aptas'!A:B,1,0)=Tabela13[[#This Row],[Cod_esc]],"sim"),"")</f>
        <v>sim</v>
      </c>
      <c r="S64" s="2"/>
      <c r="T64" s="2" t="str">
        <f>IFERROR(IF(VLOOKUP(Tabela13[[#This Row],[Cod_esc]],Planilha4!B:B,1,0)=Tabela13[[#This Row],[Cod_esc]],"Consta",),"")</f>
        <v/>
      </c>
      <c r="U64" s="2" t="str">
        <f>IFERROR(IF(VLOOKUP(Tabela13[[#This Row],[Cod_esc]],Planilha4!C:C,1,0)=Tabela13[[#This Row],[Cod_esc]],"Consta"),"")</f>
        <v/>
      </c>
      <c r="V64" s="2" t="str">
        <f>IFERROR(IF(VLOOKUP(Tabela13[[#This Row],[Cod_esc]],Planilha4!D:D,1,0)=Tabela13[[#This Row],[Cod_esc]],"Consta"),"")</f>
        <v/>
      </c>
      <c r="W64" s="2" t="str">
        <f>IFERROR(IF(VLOOKUP(Tabela13[[#This Row],[Cod_esc]],Planilha4!E:E,1,0)=Tabela13[[#This Row],[Cod_esc]],"Consta"),"")</f>
        <v/>
      </c>
      <c r="X64" s="2" t="str">
        <f>IFERROR(IF(VLOOKUP(Tabela13[[#This Row],[Cod_esc]],Planilha4!F:F,1,0)=Tabela13[[#This Row],[Cod_esc]],"Consta"),"")</f>
        <v/>
      </c>
      <c r="Y64" s="2" t="str">
        <f>IF(COUNTBLANK(Tabela13[[#This Row],[Esc1]:[Esc5]])&lt;5,"Consta","")</f>
        <v/>
      </c>
      <c r="Z64" s="2">
        <v>35001946</v>
      </c>
      <c r="AA64" s="2" t="s">
        <v>517</v>
      </c>
      <c r="AB64" s="2">
        <v>2941</v>
      </c>
      <c r="AC64" s="2">
        <v>461</v>
      </c>
    </row>
    <row r="65" spans="1:29" x14ac:dyDescent="0.25">
      <c r="A65" t="s">
        <v>87</v>
      </c>
      <c r="B65" t="s">
        <v>92</v>
      </c>
      <c r="C65" t="s">
        <v>64</v>
      </c>
      <c r="D65">
        <v>4431</v>
      </c>
      <c r="E65" t="s">
        <v>98</v>
      </c>
      <c r="F65">
        <f>IF((Tabela13[[#This Row],[Ociosidade Manha]]-2)&gt;2,2,(Tabela13[[#This Row],[Ociosidade Manha]]-2))</f>
        <v>-2</v>
      </c>
      <c r="G65">
        <f>IF((Tabela13[[#This Row],[Ociosidade Tarde]]-2)&gt;3,3,(Tabela13[[#This Row],[Ociosidade Tarde]]-2))</f>
        <v>-2</v>
      </c>
      <c r="H65">
        <v>0</v>
      </c>
      <c r="I65">
        <v>0</v>
      </c>
      <c r="J65">
        <v>0</v>
      </c>
      <c r="K65" t="s">
        <v>4</v>
      </c>
      <c r="L65">
        <v>1</v>
      </c>
      <c r="M65">
        <v>13</v>
      </c>
      <c r="N65" t="s">
        <v>8</v>
      </c>
      <c r="O65" t="str">
        <f>IF(AND(Tabela13[[#This Row],[Ociosidade Manha]]&gt;2,Tabela13[[#This Row],[Ociosidade Tarde]]&gt;2),"ok","não")</f>
        <v>não</v>
      </c>
      <c r="Q65" t="s">
        <v>379</v>
      </c>
      <c r="R65" s="2" t="str">
        <f>IFERROR(IF(VLOOKUP(Tabela13[[#This Row],[Cod_esc]],'EE''s aptas'!A:B,1,0)=Tabela13[[#This Row],[Cod_esc]],"sim"),"")</f>
        <v/>
      </c>
      <c r="S65" s="2"/>
      <c r="T65" s="2" t="str">
        <f>IFERROR(IF(VLOOKUP(Tabela13[[#This Row],[Cod_esc]],Planilha4!B:B,1,0)=Tabela13[[#This Row],[Cod_esc]],"Consta",),"")</f>
        <v/>
      </c>
      <c r="U65" s="2" t="str">
        <f>IFERROR(IF(VLOOKUP(Tabela13[[#This Row],[Cod_esc]],Planilha4!C:C,1,0)=Tabela13[[#This Row],[Cod_esc]],"Consta"),"")</f>
        <v/>
      </c>
      <c r="V65" s="2" t="str">
        <f>IFERROR(IF(VLOOKUP(Tabela13[[#This Row],[Cod_esc]],Planilha4!D:D,1,0)=Tabela13[[#This Row],[Cod_esc]],"Consta"),"")</f>
        <v/>
      </c>
      <c r="W65" s="2" t="str">
        <f>IFERROR(IF(VLOOKUP(Tabela13[[#This Row],[Cod_esc]],Planilha4!E:E,1,0)=Tabela13[[#This Row],[Cod_esc]],"Consta"),"")</f>
        <v/>
      </c>
      <c r="X65" s="2" t="str">
        <f>IFERROR(IF(VLOOKUP(Tabela13[[#This Row],[Cod_esc]],Planilha4!F:F,1,0)=Tabela13[[#This Row],[Cod_esc]],"Consta"),"")</f>
        <v/>
      </c>
      <c r="Y65" s="2" t="str">
        <f>IF(COUNTBLANK(Tabela13[[#This Row],[Esc1]:[Esc5]])&lt;5,"Consta","")</f>
        <v/>
      </c>
      <c r="Z65" s="2">
        <v>35434632</v>
      </c>
      <c r="AA65" s="2" t="s">
        <v>527</v>
      </c>
      <c r="AB65" s="2">
        <v>2634</v>
      </c>
      <c r="AC65" s="2">
        <v>422</v>
      </c>
    </row>
    <row r="66" spans="1:29" x14ac:dyDescent="0.25">
      <c r="A66" t="s">
        <v>87</v>
      </c>
      <c r="B66" t="s">
        <v>88</v>
      </c>
      <c r="C66" t="s">
        <v>64</v>
      </c>
      <c r="D66">
        <v>4297</v>
      </c>
      <c r="E66" t="s">
        <v>99</v>
      </c>
      <c r="F66">
        <f>IF((Tabela13[[#This Row],[Ociosidade Manha]]-2)&gt;2,2,(Tabela13[[#This Row],[Ociosidade Manha]]-2))</f>
        <v>1</v>
      </c>
      <c r="G66">
        <f>IF((Tabela13[[#This Row],[Ociosidade Tarde]]-2)&gt;3,3,(Tabela13[[#This Row],[Ociosidade Tarde]]-2))</f>
        <v>-1</v>
      </c>
      <c r="H66">
        <v>3</v>
      </c>
      <c r="I66">
        <v>1</v>
      </c>
      <c r="J66">
        <v>0</v>
      </c>
      <c r="K66" t="s">
        <v>4</v>
      </c>
      <c r="L66">
        <v>1</v>
      </c>
      <c r="M66">
        <v>24</v>
      </c>
      <c r="N66" t="s">
        <v>8</v>
      </c>
      <c r="O66" t="str">
        <f>IF(AND(Tabela13[[#This Row],[Ociosidade Manha]]&gt;2,Tabela13[[#This Row],[Ociosidade Tarde]]&gt;2),"ok","não")</f>
        <v>não</v>
      </c>
      <c r="Q66" t="s">
        <v>379</v>
      </c>
      <c r="R66" s="2" t="str">
        <f>IFERROR(IF(VLOOKUP(Tabela13[[#This Row],[Cod_esc]],'EE''s aptas'!A:B,1,0)=Tabela13[[#This Row],[Cod_esc]],"sim"),"")</f>
        <v/>
      </c>
      <c r="S66" s="2"/>
      <c r="T66" s="2" t="str">
        <f>IFERROR(IF(VLOOKUP(Tabela13[[#This Row],[Cod_esc]],Planilha4!B:B,1,0)=Tabela13[[#This Row],[Cod_esc]],"Consta",),"")</f>
        <v/>
      </c>
      <c r="U66" s="2" t="str">
        <f>IFERROR(IF(VLOOKUP(Tabela13[[#This Row],[Cod_esc]],Planilha4!C:C,1,0)=Tabela13[[#This Row],[Cod_esc]],"Consta"),"")</f>
        <v/>
      </c>
      <c r="V66" s="2" t="str">
        <f>IFERROR(IF(VLOOKUP(Tabela13[[#This Row],[Cod_esc]],Planilha4!D:D,1,0)=Tabela13[[#This Row],[Cod_esc]],"Consta"),"")</f>
        <v/>
      </c>
      <c r="W66" s="2" t="str">
        <f>IFERROR(IF(VLOOKUP(Tabela13[[#This Row],[Cod_esc]],Planilha4!E:E,1,0)=Tabela13[[#This Row],[Cod_esc]],"Consta"),"")</f>
        <v/>
      </c>
      <c r="X66" s="2" t="str">
        <f>IFERROR(IF(VLOOKUP(Tabela13[[#This Row],[Cod_esc]],Planilha4!F:F,1,0)=Tabela13[[#This Row],[Cod_esc]],"Consta"),"")</f>
        <v/>
      </c>
      <c r="Y66" s="2" t="str">
        <f>IF(COUNTBLANK(Tabela13[[#This Row],[Esc1]:[Esc5]])&lt;5,"Consta","")</f>
        <v/>
      </c>
      <c r="Z66" s="2">
        <v>35004352</v>
      </c>
      <c r="AA66" s="2" t="s">
        <v>525</v>
      </c>
      <c r="AB66" s="2">
        <v>2808</v>
      </c>
      <c r="AC66" s="2">
        <v>333</v>
      </c>
    </row>
    <row r="67" spans="1:29" x14ac:dyDescent="0.25">
      <c r="A67" t="s">
        <v>87</v>
      </c>
      <c r="B67" t="s">
        <v>96</v>
      </c>
      <c r="C67" t="s">
        <v>64</v>
      </c>
      <c r="D67">
        <v>1569</v>
      </c>
      <c r="E67" t="s">
        <v>100</v>
      </c>
      <c r="F67">
        <f>IF((Tabela13[[#This Row],[Ociosidade Manha]]-2)&gt;2,2,(Tabela13[[#This Row],[Ociosidade Manha]]-2))</f>
        <v>-2</v>
      </c>
      <c r="G67">
        <f>IF((Tabela13[[#This Row],[Ociosidade Tarde]]-2)&gt;3,3,(Tabela13[[#This Row],[Ociosidade Tarde]]-2))</f>
        <v>-2</v>
      </c>
      <c r="H67">
        <v>0</v>
      </c>
      <c r="I67">
        <v>0</v>
      </c>
      <c r="J67">
        <v>0</v>
      </c>
      <c r="K67" t="s">
        <v>4</v>
      </c>
      <c r="L67">
        <v>1</v>
      </c>
      <c r="M67">
        <v>14</v>
      </c>
      <c r="N67" t="s">
        <v>8</v>
      </c>
      <c r="O67" t="str">
        <f>IF(AND(Tabela13[[#This Row],[Ociosidade Manha]]&gt;2,Tabela13[[#This Row],[Ociosidade Tarde]]&gt;2),"ok","não")</f>
        <v>não</v>
      </c>
      <c r="Q67" t="s">
        <v>379</v>
      </c>
      <c r="R67" s="2" t="str">
        <f>IFERROR(IF(VLOOKUP(Tabela13[[#This Row],[Cod_esc]],'EE''s aptas'!A:B,1,0)=Tabela13[[#This Row],[Cod_esc]],"sim"),"")</f>
        <v/>
      </c>
      <c r="S67" s="2"/>
      <c r="T67" s="2" t="str">
        <f>IFERROR(IF(VLOOKUP(Tabela13[[#This Row],[Cod_esc]],Planilha4!B:B,1,0)=Tabela13[[#This Row],[Cod_esc]],"Consta",),"")</f>
        <v/>
      </c>
      <c r="U67" s="2" t="str">
        <f>IFERROR(IF(VLOOKUP(Tabela13[[#This Row],[Cod_esc]],Planilha4!C:C,1,0)=Tabela13[[#This Row],[Cod_esc]],"Consta"),"")</f>
        <v/>
      </c>
      <c r="V67" s="2" t="str">
        <f>IFERROR(IF(VLOOKUP(Tabela13[[#This Row],[Cod_esc]],Planilha4!D:D,1,0)=Tabela13[[#This Row],[Cod_esc]],"Consta"),"")</f>
        <v/>
      </c>
      <c r="W67" s="2" t="str">
        <f>IFERROR(IF(VLOOKUP(Tabela13[[#This Row],[Cod_esc]],Planilha4!E:E,1,0)=Tabela13[[#This Row],[Cod_esc]],"Consta"),"")</f>
        <v/>
      </c>
      <c r="X67" s="2" t="str">
        <f>IFERROR(IF(VLOOKUP(Tabela13[[#This Row],[Cod_esc]],Planilha4!F:F,1,0)=Tabela13[[#This Row],[Cod_esc]],"Consta"),"")</f>
        <v/>
      </c>
      <c r="Y67" s="2" t="str">
        <f>IF(COUNTBLANK(Tabela13[[#This Row],[Esc1]:[Esc5]])&lt;5,"Consta","")</f>
        <v/>
      </c>
      <c r="Z67" s="2">
        <v>35001636</v>
      </c>
      <c r="AA67" s="2" t="s">
        <v>515</v>
      </c>
      <c r="AB67" s="2">
        <v>1716</v>
      </c>
      <c r="AC67" s="2">
        <v>334</v>
      </c>
    </row>
    <row r="68" spans="1:29" x14ac:dyDescent="0.25">
      <c r="A68" t="s">
        <v>87</v>
      </c>
      <c r="B68" t="s">
        <v>92</v>
      </c>
      <c r="C68" t="s">
        <v>64</v>
      </c>
      <c r="D68">
        <v>4522</v>
      </c>
      <c r="E68" t="s">
        <v>101</v>
      </c>
      <c r="F68">
        <f>IF((Tabela13[[#This Row],[Ociosidade Manha]]-2)&gt;2,2,(Tabela13[[#This Row],[Ociosidade Manha]]-2))</f>
        <v>-2</v>
      </c>
      <c r="G68">
        <f>IF((Tabela13[[#This Row],[Ociosidade Tarde]]-2)&gt;3,3,(Tabela13[[#This Row],[Ociosidade Tarde]]-2))</f>
        <v>-1</v>
      </c>
      <c r="H68">
        <v>0</v>
      </c>
      <c r="I68">
        <v>1</v>
      </c>
      <c r="J68">
        <v>0</v>
      </c>
      <c r="K68" t="s">
        <v>4</v>
      </c>
      <c r="L68">
        <v>1</v>
      </c>
      <c r="M68">
        <v>15</v>
      </c>
      <c r="N68" t="s">
        <v>8</v>
      </c>
      <c r="O68" t="str">
        <f>IF(AND(Tabela13[[#This Row],[Ociosidade Manha]]&gt;2,Tabela13[[#This Row],[Ociosidade Tarde]]&gt;2),"ok","não")</f>
        <v>não</v>
      </c>
      <c r="Q68" t="s">
        <v>379</v>
      </c>
      <c r="R68" s="2" t="str">
        <f>IFERROR(IF(VLOOKUP(Tabela13[[#This Row],[Cod_esc]],'EE''s aptas'!A:B,1,0)=Tabela13[[#This Row],[Cod_esc]],"sim"),"")</f>
        <v/>
      </c>
      <c r="S68" s="2"/>
      <c r="T68" s="2" t="str">
        <f>IFERROR(IF(VLOOKUP(Tabela13[[#This Row],[Cod_esc]],Planilha4!B:B,1,0)=Tabela13[[#This Row],[Cod_esc]],"Consta",),"")</f>
        <v/>
      </c>
      <c r="U68" s="2" t="str">
        <f>IFERROR(IF(VLOOKUP(Tabela13[[#This Row],[Cod_esc]],Planilha4!C:C,1,0)=Tabela13[[#This Row],[Cod_esc]],"Consta"),"")</f>
        <v/>
      </c>
      <c r="V68" s="2" t="str">
        <f>IFERROR(IF(VLOOKUP(Tabela13[[#This Row],[Cod_esc]],Planilha4!D:D,1,0)=Tabela13[[#This Row],[Cod_esc]],"Consta"),"")</f>
        <v/>
      </c>
      <c r="W68" s="2" t="str">
        <f>IFERROR(IF(VLOOKUP(Tabela13[[#This Row],[Cod_esc]],Planilha4!E:E,1,0)=Tabela13[[#This Row],[Cod_esc]],"Consta"),"")</f>
        <v/>
      </c>
      <c r="X68" s="2" t="str">
        <f>IFERROR(IF(VLOOKUP(Tabela13[[#This Row],[Cod_esc]],Planilha4!F:F,1,0)=Tabela13[[#This Row],[Cod_esc]],"Consta"),"")</f>
        <v/>
      </c>
      <c r="Y68" s="2" t="str">
        <f>IF(COUNTBLANK(Tabela13[[#This Row],[Esc1]:[Esc5]])&lt;5,"Consta","")</f>
        <v/>
      </c>
      <c r="Z68" s="2">
        <v>35434632</v>
      </c>
      <c r="AA68" s="2" t="s">
        <v>527</v>
      </c>
      <c r="AB68" s="2">
        <v>2634</v>
      </c>
      <c r="AC68" s="2">
        <v>436</v>
      </c>
    </row>
    <row r="69" spans="1:29" x14ac:dyDescent="0.25">
      <c r="A69" t="s">
        <v>87</v>
      </c>
      <c r="B69" t="s">
        <v>102</v>
      </c>
      <c r="C69" t="s">
        <v>64</v>
      </c>
      <c r="D69">
        <v>3724</v>
      </c>
      <c r="E69" t="s">
        <v>103</v>
      </c>
      <c r="F69">
        <f>IF((Tabela13[[#This Row],[Ociosidade Manha]]-2)&gt;2,2,(Tabela13[[#This Row],[Ociosidade Manha]]-2))</f>
        <v>2</v>
      </c>
      <c r="G69">
        <f>IF((Tabela13[[#This Row],[Ociosidade Tarde]]-2)&gt;3,3,(Tabela13[[#This Row],[Ociosidade Tarde]]-2))</f>
        <v>3</v>
      </c>
      <c r="H69">
        <v>7</v>
      </c>
      <c r="I69">
        <v>12</v>
      </c>
      <c r="J69">
        <v>8</v>
      </c>
      <c r="K69" t="s">
        <v>4</v>
      </c>
      <c r="L69">
        <v>3</v>
      </c>
      <c r="M69">
        <v>10</v>
      </c>
      <c r="N69" t="s">
        <v>8</v>
      </c>
      <c r="O69" t="str">
        <f>IF(AND(Tabela13[[#This Row],[Ociosidade Manha]]&gt;2,Tabela13[[#This Row],[Ociosidade Tarde]]&gt;2),"ok","não")</f>
        <v>ok</v>
      </c>
      <c r="P69" t="s">
        <v>371</v>
      </c>
      <c r="Q69" t="s">
        <v>507</v>
      </c>
      <c r="R69" s="2" t="str">
        <f>IFERROR(IF(VLOOKUP(Tabela13[[#This Row],[Cod_esc]],'EE''s aptas'!A:B,1,0)=Tabela13[[#This Row],[Cod_esc]],"sim"),"")</f>
        <v/>
      </c>
      <c r="S69" s="2" t="s">
        <v>371</v>
      </c>
      <c r="T69" s="2" t="str">
        <f>IFERROR(IF(VLOOKUP(Tabela13[[#This Row],[Cod_esc]],Planilha4!B:B,1,0)=Tabela13[[#This Row],[Cod_esc]],"Consta",),"")</f>
        <v/>
      </c>
      <c r="U69" s="2" t="str">
        <f>IFERROR(IF(VLOOKUP(Tabela13[[#This Row],[Cod_esc]],Planilha4!C:C,1,0)=Tabela13[[#This Row],[Cod_esc]],"Consta"),"")</f>
        <v/>
      </c>
      <c r="V69" s="2" t="str">
        <f>IFERROR(IF(VLOOKUP(Tabela13[[#This Row],[Cod_esc]],Planilha4!D:D,1,0)=Tabela13[[#This Row],[Cod_esc]],"Consta"),"")</f>
        <v/>
      </c>
      <c r="W69" s="2" t="str">
        <f>IFERROR(IF(VLOOKUP(Tabela13[[#This Row],[Cod_esc]],Planilha4!E:E,1,0)=Tabela13[[#This Row],[Cod_esc]],"Consta"),"")</f>
        <v/>
      </c>
      <c r="X69" s="2" t="str">
        <f>IFERROR(IF(VLOOKUP(Tabela13[[#This Row],[Cod_esc]],Planilha4!F:F,1,0)=Tabela13[[#This Row],[Cod_esc]],"Consta"),"")</f>
        <v/>
      </c>
      <c r="Y69" s="2" t="str">
        <f>IF(COUNTBLANK(Tabela13[[#This Row],[Esc1]:[Esc5]])&lt;5,"Consta","")</f>
        <v/>
      </c>
      <c r="Z69" s="2">
        <v>35004352</v>
      </c>
      <c r="AA69" s="2" t="s">
        <v>525</v>
      </c>
      <c r="AB69" s="2">
        <v>2808</v>
      </c>
      <c r="AC69" s="2">
        <v>320</v>
      </c>
    </row>
    <row r="70" spans="1:29" x14ac:dyDescent="0.25">
      <c r="A70" t="s">
        <v>104</v>
      </c>
      <c r="B70" t="s">
        <v>104</v>
      </c>
      <c r="C70" t="s">
        <v>104</v>
      </c>
      <c r="D70">
        <v>43023</v>
      </c>
      <c r="E70" t="s">
        <v>105</v>
      </c>
      <c r="F70">
        <f>IF((Tabela13[[#This Row],[Ociosidade Manha]]-2)&gt;2,2,(Tabela13[[#This Row],[Ociosidade Manha]]-2))</f>
        <v>-1</v>
      </c>
      <c r="G70">
        <f>IF((Tabela13[[#This Row],[Ociosidade Tarde]]-2)&gt;3,3,(Tabela13[[#This Row],[Ociosidade Tarde]]-2))</f>
        <v>3</v>
      </c>
      <c r="H70">
        <v>1</v>
      </c>
      <c r="I70">
        <v>13</v>
      </c>
      <c r="J70">
        <v>0</v>
      </c>
      <c r="K70" t="s">
        <v>4</v>
      </c>
      <c r="L70">
        <v>1</v>
      </c>
      <c r="M70">
        <v>13</v>
      </c>
      <c r="N70" t="s">
        <v>8</v>
      </c>
      <c r="O70" t="str">
        <f>IF(AND(Tabela13[[#This Row],[Ociosidade Manha]]&gt;2,Tabela13[[#This Row],[Ociosidade Tarde]]&gt;2),"ok","não")</f>
        <v>não</v>
      </c>
      <c r="Q70" t="s">
        <v>379</v>
      </c>
      <c r="R70" s="2" t="str">
        <f>IFERROR(IF(VLOOKUP(Tabela13[[#This Row],[Cod_esc]],'EE''s aptas'!A:B,1,0)=Tabela13[[#This Row],[Cod_esc]],"sim"),"")</f>
        <v/>
      </c>
      <c r="S70" s="2"/>
      <c r="T70" s="2" t="str">
        <f>IFERROR(IF(VLOOKUP(Tabela13[[#This Row],[Cod_esc]],Planilha4!B:B,1,0)=Tabela13[[#This Row],[Cod_esc]],"Consta",),"")</f>
        <v/>
      </c>
      <c r="U70" s="2" t="str">
        <f>IFERROR(IF(VLOOKUP(Tabela13[[#This Row],[Cod_esc]],Planilha4!C:C,1,0)=Tabela13[[#This Row],[Cod_esc]],"Consta"),"")</f>
        <v/>
      </c>
      <c r="V70" s="2" t="str">
        <f>IFERROR(IF(VLOOKUP(Tabela13[[#This Row],[Cod_esc]],Planilha4!D:D,1,0)=Tabela13[[#This Row],[Cod_esc]],"Consta"),"")</f>
        <v/>
      </c>
      <c r="W70" s="2" t="str">
        <f>IFERROR(IF(VLOOKUP(Tabela13[[#This Row],[Cod_esc]],Planilha4!E:E,1,0)=Tabela13[[#This Row],[Cod_esc]],"Consta"),"")</f>
        <v/>
      </c>
      <c r="X70" s="2" t="str">
        <f>IFERROR(IF(VLOOKUP(Tabela13[[#This Row],[Cod_esc]],Planilha4!F:F,1,0)=Tabela13[[#This Row],[Cod_esc]],"Consta"),"")</f>
        <v/>
      </c>
      <c r="Y70" s="2" t="str">
        <f>IF(COUNTBLANK(Tabela13[[#This Row],[Esc1]:[Esc5]])&lt;5,"Consta","")</f>
        <v/>
      </c>
      <c r="Z70" s="2">
        <v>35290725</v>
      </c>
      <c r="AA70" s="2" t="s">
        <v>577</v>
      </c>
      <c r="AB70" s="2">
        <v>1271</v>
      </c>
      <c r="AC70" s="2">
        <v>189</v>
      </c>
    </row>
    <row r="71" spans="1:29" x14ac:dyDescent="0.25">
      <c r="A71" t="s">
        <v>104</v>
      </c>
      <c r="B71" t="s">
        <v>104</v>
      </c>
      <c r="C71" t="s">
        <v>104</v>
      </c>
      <c r="D71">
        <v>47570</v>
      </c>
      <c r="E71" t="s">
        <v>107</v>
      </c>
      <c r="F71">
        <f>IF((Tabela13[[#This Row],[Ociosidade Manha]]-2)&gt;2,2,(Tabela13[[#This Row],[Ociosidade Manha]]-2))</f>
        <v>-2</v>
      </c>
      <c r="G71">
        <f>IF((Tabela13[[#This Row],[Ociosidade Tarde]]-2)&gt;3,3,(Tabela13[[#This Row],[Ociosidade Tarde]]-2))</f>
        <v>0</v>
      </c>
      <c r="H71">
        <v>0</v>
      </c>
      <c r="I71">
        <v>2</v>
      </c>
      <c r="J71">
        <v>8</v>
      </c>
      <c r="K71" t="s">
        <v>4</v>
      </c>
      <c r="L71">
        <v>1</v>
      </c>
      <c r="M71">
        <v>10</v>
      </c>
      <c r="N71" t="s">
        <v>8</v>
      </c>
      <c r="O71" t="str">
        <f>IF(AND(Tabela13[[#This Row],[Ociosidade Manha]]&gt;2,Tabela13[[#This Row],[Ociosidade Tarde]]&gt;2),"ok","não")</f>
        <v>não</v>
      </c>
      <c r="Q71" t="s">
        <v>379</v>
      </c>
      <c r="R71" s="2" t="str">
        <f>IFERROR(IF(VLOOKUP(Tabela13[[#This Row],[Cod_esc]],'EE''s aptas'!A:B,1,0)=Tabela13[[#This Row],[Cod_esc]],"sim"),"")</f>
        <v/>
      </c>
      <c r="S71" s="2"/>
      <c r="T71" s="2" t="str">
        <f>IFERROR(IF(VLOOKUP(Tabela13[[#This Row],[Cod_esc]],Planilha4!B:B,1,0)=Tabela13[[#This Row],[Cod_esc]],"Consta",),"")</f>
        <v/>
      </c>
      <c r="U71" s="2" t="str">
        <f>IFERROR(IF(VLOOKUP(Tabela13[[#This Row],[Cod_esc]],Planilha4!C:C,1,0)=Tabela13[[#This Row],[Cod_esc]],"Consta"),"")</f>
        <v/>
      </c>
      <c r="V71" s="2" t="str">
        <f>IFERROR(IF(VLOOKUP(Tabela13[[#This Row],[Cod_esc]],Planilha4!D:D,1,0)=Tabela13[[#This Row],[Cod_esc]],"Consta"),"")</f>
        <v/>
      </c>
      <c r="W71" s="2" t="str">
        <f>IFERROR(IF(VLOOKUP(Tabela13[[#This Row],[Cod_esc]],Planilha4!E:E,1,0)=Tabela13[[#This Row],[Cod_esc]],"Consta"),"")</f>
        <v/>
      </c>
      <c r="X71" s="2" t="str">
        <f>IFERROR(IF(VLOOKUP(Tabela13[[#This Row],[Cod_esc]],Planilha4!F:F,1,0)=Tabela13[[#This Row],[Cod_esc]],"Consta"),"")</f>
        <v/>
      </c>
      <c r="Y71" s="2" t="str">
        <f>IF(COUNTBLANK(Tabela13[[#This Row],[Esc1]:[Esc5]])&lt;5,"Consta","")</f>
        <v/>
      </c>
      <c r="Z71" s="2">
        <v>35290725</v>
      </c>
      <c r="AA71" s="2" t="s">
        <v>577</v>
      </c>
      <c r="AB71" s="2">
        <v>1271</v>
      </c>
      <c r="AC71" s="2">
        <v>104</v>
      </c>
    </row>
    <row r="72" spans="1:29" x14ac:dyDescent="0.25">
      <c r="A72" t="s">
        <v>104</v>
      </c>
      <c r="B72" t="s">
        <v>104</v>
      </c>
      <c r="C72" t="s">
        <v>104</v>
      </c>
      <c r="D72">
        <v>26980</v>
      </c>
      <c r="E72" t="s">
        <v>108</v>
      </c>
      <c r="F72">
        <f>IF((Tabela13[[#This Row],[Ociosidade Manha]]-2)&gt;2,2,(Tabela13[[#This Row],[Ociosidade Manha]]-2))</f>
        <v>-2</v>
      </c>
      <c r="G72">
        <f>IF((Tabela13[[#This Row],[Ociosidade Tarde]]-2)&gt;3,3,(Tabela13[[#This Row],[Ociosidade Tarde]]-2))</f>
        <v>3</v>
      </c>
      <c r="H72">
        <v>0</v>
      </c>
      <c r="I72">
        <v>10</v>
      </c>
      <c r="J72">
        <v>0</v>
      </c>
      <c r="K72" t="s">
        <v>4</v>
      </c>
      <c r="L72">
        <v>1</v>
      </c>
      <c r="M72">
        <v>18</v>
      </c>
      <c r="N72" t="s">
        <v>8</v>
      </c>
      <c r="O72" t="str">
        <f>IF(AND(Tabela13[[#This Row],[Ociosidade Manha]]&gt;2,Tabela13[[#This Row],[Ociosidade Tarde]]&gt;2),"ok","não")</f>
        <v>não</v>
      </c>
      <c r="Q72" t="s">
        <v>379</v>
      </c>
      <c r="R72" s="2" t="str">
        <f>IFERROR(IF(VLOOKUP(Tabela13[[#This Row],[Cod_esc]],'EE''s aptas'!A:B,1,0)=Tabela13[[#This Row],[Cod_esc]],"sim"),"")</f>
        <v/>
      </c>
      <c r="S72" s="2"/>
      <c r="T72" s="2" t="str">
        <f>IFERROR(IF(VLOOKUP(Tabela13[[#This Row],[Cod_esc]],Planilha4!B:B,1,0)=Tabela13[[#This Row],[Cod_esc]],"Consta",),"")</f>
        <v/>
      </c>
      <c r="U72" s="2" t="str">
        <f>IFERROR(IF(VLOOKUP(Tabela13[[#This Row],[Cod_esc]],Planilha4!C:C,1,0)=Tabela13[[#This Row],[Cod_esc]],"Consta"),"")</f>
        <v/>
      </c>
      <c r="V72" s="2" t="str">
        <f>IFERROR(IF(VLOOKUP(Tabela13[[#This Row],[Cod_esc]],Planilha4!D:D,1,0)=Tabela13[[#This Row],[Cod_esc]],"Consta"),"")</f>
        <v/>
      </c>
      <c r="W72" s="2" t="str">
        <f>IFERROR(IF(VLOOKUP(Tabela13[[#This Row],[Cod_esc]],Planilha4!E:E,1,0)=Tabela13[[#This Row],[Cod_esc]],"Consta"),"")</f>
        <v/>
      </c>
      <c r="X72" s="2" t="str">
        <f>IFERROR(IF(VLOOKUP(Tabela13[[#This Row],[Cod_esc]],Planilha4!F:F,1,0)=Tabela13[[#This Row],[Cod_esc]],"Consta"),"")</f>
        <v/>
      </c>
      <c r="Y72" s="2" t="str">
        <f>IF(COUNTBLANK(Tabela13[[#This Row],[Esc1]:[Esc5]])&lt;5,"Consta","")</f>
        <v/>
      </c>
      <c r="Z72" s="2">
        <v>35290725</v>
      </c>
      <c r="AA72" s="2" t="s">
        <v>577</v>
      </c>
      <c r="AB72" s="2">
        <v>1271</v>
      </c>
      <c r="AC72" s="2">
        <v>649</v>
      </c>
    </row>
    <row r="73" spans="1:29" x14ac:dyDescent="0.25">
      <c r="A73" t="s">
        <v>109</v>
      </c>
      <c r="B73" t="s">
        <v>109</v>
      </c>
      <c r="C73" t="s">
        <v>109</v>
      </c>
      <c r="D73">
        <v>45378</v>
      </c>
      <c r="E73" t="s">
        <v>110</v>
      </c>
      <c r="F73">
        <f>IF((Tabela13[[#This Row],[Ociosidade Manha]]-2)&gt;2,2,(Tabela13[[#This Row],[Ociosidade Manha]]-2))</f>
        <v>2</v>
      </c>
      <c r="G73">
        <f>IF((Tabela13[[#This Row],[Ociosidade Tarde]]-2)&gt;3,3,(Tabela13[[#This Row],[Ociosidade Tarde]]-2))</f>
        <v>1</v>
      </c>
      <c r="H73">
        <v>5</v>
      </c>
      <c r="I73">
        <v>3</v>
      </c>
      <c r="J73">
        <v>7</v>
      </c>
      <c r="K73" t="s">
        <v>4</v>
      </c>
      <c r="L73">
        <v>1</v>
      </c>
      <c r="M73">
        <v>18</v>
      </c>
      <c r="N73" t="s">
        <v>8</v>
      </c>
      <c r="O73" t="str">
        <f>IF(AND(Tabela13[[#This Row],[Ociosidade Manha]]&gt;2,Tabela13[[#This Row],[Ociosidade Tarde]]&gt;2),"ok","não")</f>
        <v>ok</v>
      </c>
      <c r="P73" t="s">
        <v>371</v>
      </c>
      <c r="Q73" t="s">
        <v>379</v>
      </c>
      <c r="R73" s="2" t="str">
        <f>IFERROR(IF(VLOOKUP(Tabela13[[#This Row],[Cod_esc]],'EE''s aptas'!A:B,1,0)=Tabela13[[#This Row],[Cod_esc]],"sim"),"")</f>
        <v/>
      </c>
      <c r="S73" s="2"/>
      <c r="T73" s="2" t="str">
        <f>IFERROR(IF(VLOOKUP(Tabela13[[#This Row],[Cod_esc]],Planilha4!B:B,1,0)=Tabela13[[#This Row],[Cod_esc]],"Consta",),"")</f>
        <v/>
      </c>
      <c r="U73" s="2" t="str">
        <f>IFERROR(IF(VLOOKUP(Tabela13[[#This Row],[Cod_esc]],Planilha4!C:C,1,0)=Tabela13[[#This Row],[Cod_esc]],"Consta"),"")</f>
        <v/>
      </c>
      <c r="V73" s="2" t="str">
        <f>IFERROR(IF(VLOOKUP(Tabela13[[#This Row],[Cod_esc]],Planilha4!D:D,1,0)=Tabela13[[#This Row],[Cod_esc]],"Consta"),"")</f>
        <v/>
      </c>
      <c r="W73" s="2" t="str">
        <f>IFERROR(IF(VLOOKUP(Tabela13[[#This Row],[Cod_esc]],Planilha4!E:E,1,0)=Tabela13[[#This Row],[Cod_esc]],"Consta"),"")</f>
        <v/>
      </c>
      <c r="X73" s="2" t="str">
        <f>IFERROR(IF(VLOOKUP(Tabela13[[#This Row],[Cod_esc]],Planilha4!F:F,1,0)=Tabela13[[#This Row],[Cod_esc]],"Consta"),"")</f>
        <v/>
      </c>
      <c r="Y73" s="2" t="str">
        <f>IF(COUNTBLANK(Tabela13[[#This Row],[Esc1]:[Esc5]])&lt;5,"Consta","")</f>
        <v/>
      </c>
      <c r="Z73" s="2">
        <v>35012658</v>
      </c>
      <c r="AA73" s="2" t="s">
        <v>543</v>
      </c>
      <c r="AB73" s="2">
        <v>1787</v>
      </c>
      <c r="AC73" s="2">
        <v>152</v>
      </c>
    </row>
    <row r="74" spans="1:29" x14ac:dyDescent="0.25">
      <c r="A74" t="s">
        <v>109</v>
      </c>
      <c r="B74" t="s">
        <v>109</v>
      </c>
      <c r="C74" t="s">
        <v>109</v>
      </c>
      <c r="D74">
        <v>12920</v>
      </c>
      <c r="E74" t="s">
        <v>111</v>
      </c>
      <c r="F74">
        <f>IF((Tabela13[[#This Row],[Ociosidade Manha]]-2)&gt;2,2,(Tabela13[[#This Row],[Ociosidade Manha]]-2))</f>
        <v>2</v>
      </c>
      <c r="G74">
        <f>IF((Tabela13[[#This Row],[Ociosidade Tarde]]-2)&gt;3,3,(Tabela13[[#This Row],[Ociosidade Tarde]]-2))</f>
        <v>3</v>
      </c>
      <c r="H74">
        <v>4</v>
      </c>
      <c r="I74">
        <v>10</v>
      </c>
      <c r="J74">
        <v>5</v>
      </c>
      <c r="K74" t="s">
        <v>4</v>
      </c>
      <c r="L74">
        <v>1</v>
      </c>
      <c r="M74">
        <v>24</v>
      </c>
      <c r="N74" t="s">
        <v>8</v>
      </c>
      <c r="O74" t="str">
        <f>IF(AND(Tabela13[[#This Row],[Ociosidade Manha]]&gt;2,Tabela13[[#This Row],[Ociosidade Tarde]]&gt;2),"ok","não")</f>
        <v>ok</v>
      </c>
      <c r="P74" t="s">
        <v>371</v>
      </c>
      <c r="Q74" t="s">
        <v>379</v>
      </c>
      <c r="R74" s="2" t="str">
        <f>IFERROR(IF(VLOOKUP(Tabela13[[#This Row],[Cod_esc]],'EE''s aptas'!A:B,1,0)=Tabela13[[#This Row],[Cod_esc]],"sim"),"")</f>
        <v/>
      </c>
      <c r="S74" s="2"/>
      <c r="T74" s="2" t="str">
        <f>IFERROR(IF(VLOOKUP(Tabela13[[#This Row],[Cod_esc]],Planilha4!B:B,1,0)=Tabela13[[#This Row],[Cod_esc]],"Consta",),"")</f>
        <v/>
      </c>
      <c r="U74" s="2" t="str">
        <f>IFERROR(IF(VLOOKUP(Tabela13[[#This Row],[Cod_esc]],Planilha4!C:C,1,0)=Tabela13[[#This Row],[Cod_esc]],"Consta"),"")</f>
        <v/>
      </c>
      <c r="V74" s="2" t="str">
        <f>IFERROR(IF(VLOOKUP(Tabela13[[#This Row],[Cod_esc]],Planilha4!D:D,1,0)=Tabela13[[#This Row],[Cod_esc]],"Consta"),"")</f>
        <v/>
      </c>
      <c r="W74" s="2" t="str">
        <f>IFERROR(IF(VLOOKUP(Tabela13[[#This Row],[Cod_esc]],Planilha4!E:E,1,0)=Tabela13[[#This Row],[Cod_esc]],"Consta"),"")</f>
        <v/>
      </c>
      <c r="X74" s="2" t="str">
        <f>IFERROR(IF(VLOOKUP(Tabela13[[#This Row],[Cod_esc]],Planilha4!F:F,1,0)=Tabela13[[#This Row],[Cod_esc]],"Consta"),"")</f>
        <v/>
      </c>
      <c r="Y74" s="2" t="str">
        <f>IF(COUNTBLANK(Tabela13[[#This Row],[Esc1]:[Esc5]])&lt;5,"Consta","")</f>
        <v/>
      </c>
      <c r="Z74" s="2">
        <v>35012658</v>
      </c>
      <c r="AA74" s="2" t="s">
        <v>543</v>
      </c>
      <c r="AB74" s="2">
        <v>1787</v>
      </c>
      <c r="AC74" s="2">
        <v>500</v>
      </c>
    </row>
    <row r="75" spans="1:29" x14ac:dyDescent="0.25">
      <c r="A75" t="s">
        <v>109</v>
      </c>
      <c r="B75" t="s">
        <v>109</v>
      </c>
      <c r="C75" t="s">
        <v>109</v>
      </c>
      <c r="D75">
        <v>12661</v>
      </c>
      <c r="E75" t="s">
        <v>112</v>
      </c>
      <c r="F75">
        <f>IF((Tabela13[[#This Row],[Ociosidade Manha]]-2)&gt;2,2,(Tabela13[[#This Row],[Ociosidade Manha]]-2))</f>
        <v>2</v>
      </c>
      <c r="G75">
        <f>IF((Tabela13[[#This Row],[Ociosidade Tarde]]-2)&gt;3,3,(Tabela13[[#This Row],[Ociosidade Tarde]]-2))</f>
        <v>3</v>
      </c>
      <c r="H75">
        <v>11</v>
      </c>
      <c r="I75">
        <v>13</v>
      </c>
      <c r="J75">
        <v>9</v>
      </c>
      <c r="K75" t="s">
        <v>4</v>
      </c>
      <c r="L75">
        <v>2</v>
      </c>
      <c r="M75">
        <v>16</v>
      </c>
      <c r="N75" t="s">
        <v>8</v>
      </c>
      <c r="O75" t="str">
        <f>IF(AND(Tabela13[[#This Row],[Ociosidade Manha]]&gt;2,Tabela13[[#This Row],[Ociosidade Tarde]]&gt;2),"ok","não")</f>
        <v>ok</v>
      </c>
      <c r="P75" t="s">
        <v>371</v>
      </c>
      <c r="Q75" t="s">
        <v>379</v>
      </c>
      <c r="R75" s="2" t="str">
        <f>IFERROR(IF(VLOOKUP(Tabela13[[#This Row],[Cod_esc]],'EE''s aptas'!A:B,1,0)=Tabela13[[#This Row],[Cod_esc]],"sim"),"")</f>
        <v/>
      </c>
      <c r="S75" s="2"/>
      <c r="T75" s="2" t="str">
        <f>IFERROR(IF(VLOOKUP(Tabela13[[#This Row],[Cod_esc]],Planilha4!B:B,1,0)=Tabela13[[#This Row],[Cod_esc]],"Consta",),"")</f>
        <v/>
      </c>
      <c r="U75" s="2" t="str">
        <f>IFERROR(IF(VLOOKUP(Tabela13[[#This Row],[Cod_esc]],Planilha4!C:C,1,0)=Tabela13[[#This Row],[Cod_esc]],"Consta"),"")</f>
        <v/>
      </c>
      <c r="V75" s="2" t="str">
        <f>IFERROR(IF(VLOOKUP(Tabela13[[#This Row],[Cod_esc]],Planilha4!D:D,1,0)=Tabela13[[#This Row],[Cod_esc]],"Consta"),"")</f>
        <v/>
      </c>
      <c r="W75" s="2" t="str">
        <f>IFERROR(IF(VLOOKUP(Tabela13[[#This Row],[Cod_esc]],Planilha4!E:E,1,0)=Tabela13[[#This Row],[Cod_esc]],"Consta"),"")</f>
        <v/>
      </c>
      <c r="X75" s="2" t="str">
        <f>IFERROR(IF(VLOOKUP(Tabela13[[#This Row],[Cod_esc]],Planilha4!F:F,1,0)=Tabela13[[#This Row],[Cod_esc]],"Consta"),"")</f>
        <v/>
      </c>
      <c r="Y75" s="2" t="str">
        <f>IF(COUNTBLANK(Tabela13[[#This Row],[Esc1]:[Esc5]])&lt;5,"Consta","")</f>
        <v/>
      </c>
      <c r="Z75" s="2">
        <v>35012658</v>
      </c>
      <c r="AA75" s="2" t="s">
        <v>543</v>
      </c>
      <c r="AB75" s="2">
        <v>1787</v>
      </c>
      <c r="AC75" s="2">
        <v>671</v>
      </c>
    </row>
    <row r="76" spans="1:29" x14ac:dyDescent="0.25">
      <c r="A76" t="s">
        <v>109</v>
      </c>
      <c r="B76" t="s">
        <v>113</v>
      </c>
      <c r="C76" t="s">
        <v>113</v>
      </c>
      <c r="D76">
        <v>13109</v>
      </c>
      <c r="E76" t="s">
        <v>114</v>
      </c>
      <c r="F76">
        <f>IF((Tabela13[[#This Row],[Ociosidade Manha]]-2)&gt;2,2,(Tabela13[[#This Row],[Ociosidade Manha]]-2))</f>
        <v>2</v>
      </c>
      <c r="G76">
        <f>IF((Tabela13[[#This Row],[Ociosidade Tarde]]-2)&gt;3,3,(Tabela13[[#This Row],[Ociosidade Tarde]]-2))</f>
        <v>3</v>
      </c>
      <c r="H76">
        <v>9</v>
      </c>
      <c r="I76">
        <v>11</v>
      </c>
      <c r="J76">
        <v>0</v>
      </c>
      <c r="K76" t="s">
        <v>4</v>
      </c>
      <c r="L76">
        <v>1</v>
      </c>
      <c r="M76">
        <v>17</v>
      </c>
      <c r="N76" t="s">
        <v>8</v>
      </c>
      <c r="O76" t="str">
        <f>IF(AND(Tabela13[[#This Row],[Ociosidade Manha]]&gt;2,Tabela13[[#This Row],[Ociosidade Tarde]]&gt;2),"ok","não")</f>
        <v>ok</v>
      </c>
      <c r="P76" t="s">
        <v>371</v>
      </c>
      <c r="Q76" t="s">
        <v>379</v>
      </c>
      <c r="R76" s="2" t="str">
        <f>IFERROR(IF(VLOOKUP(Tabela13[[#This Row],[Cod_esc]],'EE''s aptas'!A:B,1,0)=Tabela13[[#This Row],[Cod_esc]],"sim"),"")</f>
        <v/>
      </c>
      <c r="S76" s="2"/>
      <c r="T76" s="2" t="str">
        <f>IFERROR(IF(VLOOKUP(Tabela13[[#This Row],[Cod_esc]],Planilha4!B:B,1,0)=Tabela13[[#This Row],[Cod_esc]],"Consta",),"")</f>
        <v/>
      </c>
      <c r="U76" s="2" t="str">
        <f>IFERROR(IF(VLOOKUP(Tabela13[[#This Row],[Cod_esc]],Planilha4!C:C,1,0)=Tabela13[[#This Row],[Cod_esc]],"Consta"),"")</f>
        <v/>
      </c>
      <c r="V76" s="2" t="str">
        <f>IFERROR(IF(VLOOKUP(Tabela13[[#This Row],[Cod_esc]],Planilha4!D:D,1,0)=Tabela13[[#This Row],[Cod_esc]],"Consta"),"")</f>
        <v/>
      </c>
      <c r="W76" s="2" t="str">
        <f>IFERROR(IF(VLOOKUP(Tabela13[[#This Row],[Cod_esc]],Planilha4!E:E,1,0)=Tabela13[[#This Row],[Cod_esc]],"Consta"),"")</f>
        <v/>
      </c>
      <c r="X76" s="2" t="str">
        <f>IFERROR(IF(VLOOKUP(Tabela13[[#This Row],[Cod_esc]],Planilha4!F:F,1,0)=Tabela13[[#This Row],[Cod_esc]],"Consta"),"")</f>
        <v/>
      </c>
      <c r="Y76" s="2" t="str">
        <f>IF(COUNTBLANK(Tabela13[[#This Row],[Esc1]:[Esc5]])&lt;5,"Consta","")</f>
        <v/>
      </c>
      <c r="Z76" s="2">
        <v>35446208</v>
      </c>
      <c r="AA76" s="2" t="s">
        <v>544</v>
      </c>
      <c r="AB76" s="2">
        <v>1560</v>
      </c>
      <c r="AC76" s="2">
        <v>422</v>
      </c>
    </row>
    <row r="77" spans="1:29" x14ac:dyDescent="0.25">
      <c r="A77" t="s">
        <v>109</v>
      </c>
      <c r="B77" t="s">
        <v>113</v>
      </c>
      <c r="C77" t="s">
        <v>113</v>
      </c>
      <c r="D77">
        <v>12944</v>
      </c>
      <c r="E77" t="s">
        <v>115</v>
      </c>
      <c r="F77">
        <f>IF((Tabela13[[#This Row],[Ociosidade Manha]]-2)&gt;2,2,(Tabela13[[#This Row],[Ociosidade Manha]]-2))</f>
        <v>2</v>
      </c>
      <c r="G77">
        <f>IF((Tabela13[[#This Row],[Ociosidade Tarde]]-2)&gt;3,3,(Tabela13[[#This Row],[Ociosidade Tarde]]-2))</f>
        <v>3</v>
      </c>
      <c r="H77">
        <v>9</v>
      </c>
      <c r="I77">
        <v>9</v>
      </c>
      <c r="J77">
        <v>1</v>
      </c>
      <c r="K77" t="s">
        <v>4</v>
      </c>
      <c r="L77">
        <v>1</v>
      </c>
      <c r="M77">
        <v>30</v>
      </c>
      <c r="N77" t="s">
        <v>8</v>
      </c>
      <c r="O77" t="str">
        <f>IF(AND(Tabela13[[#This Row],[Ociosidade Manha]]&gt;2,Tabela13[[#This Row],[Ociosidade Tarde]]&gt;2),"ok","não")</f>
        <v>ok</v>
      </c>
      <c r="P77" t="s">
        <v>371</v>
      </c>
      <c r="Q77" t="s">
        <v>379</v>
      </c>
      <c r="R77" s="2" t="str">
        <f>IFERROR(IF(VLOOKUP(Tabela13[[#This Row],[Cod_esc]],'EE''s aptas'!A:B,1,0)=Tabela13[[#This Row],[Cod_esc]],"sim"),"")</f>
        <v/>
      </c>
      <c r="S77" s="2"/>
      <c r="T77" s="2" t="str">
        <f>IFERROR(IF(VLOOKUP(Tabela13[[#This Row],[Cod_esc]],Planilha4!B:B,1,0)=Tabela13[[#This Row],[Cod_esc]],"Consta",),"")</f>
        <v/>
      </c>
      <c r="U77" s="2" t="str">
        <f>IFERROR(IF(VLOOKUP(Tabela13[[#This Row],[Cod_esc]],Planilha4!C:C,1,0)=Tabela13[[#This Row],[Cod_esc]],"Consta"),"")</f>
        <v/>
      </c>
      <c r="V77" s="2" t="str">
        <f>IFERROR(IF(VLOOKUP(Tabela13[[#This Row],[Cod_esc]],Planilha4!D:D,1,0)=Tabela13[[#This Row],[Cod_esc]],"Consta"),"")</f>
        <v/>
      </c>
      <c r="W77" s="2" t="str">
        <f>IFERROR(IF(VLOOKUP(Tabela13[[#This Row],[Cod_esc]],Planilha4!E:E,1,0)=Tabela13[[#This Row],[Cod_esc]],"Consta"),"")</f>
        <v/>
      </c>
      <c r="X77" s="2" t="str">
        <f>IFERROR(IF(VLOOKUP(Tabela13[[#This Row],[Cod_esc]],Planilha4!F:F,1,0)=Tabela13[[#This Row],[Cod_esc]],"Consta"),"")</f>
        <v/>
      </c>
      <c r="Y77" s="2" t="str">
        <f>IF(COUNTBLANK(Tabela13[[#This Row],[Esc1]:[Esc5]])&lt;5,"Consta","")</f>
        <v/>
      </c>
      <c r="Z77" s="2">
        <v>35446208</v>
      </c>
      <c r="AA77" s="2" t="s">
        <v>544</v>
      </c>
      <c r="AB77" s="2">
        <v>1560</v>
      </c>
      <c r="AC77" s="2">
        <v>488</v>
      </c>
    </row>
    <row r="78" spans="1:29" x14ac:dyDescent="0.25">
      <c r="A78" t="s">
        <v>116</v>
      </c>
      <c r="B78" t="s">
        <v>117</v>
      </c>
      <c r="C78" t="s">
        <v>117</v>
      </c>
      <c r="D78">
        <v>16494</v>
      </c>
      <c r="E78" t="s">
        <v>118</v>
      </c>
      <c r="F78">
        <f>IF((Tabela13[[#This Row],[Ociosidade Manha]]-2)&gt;2,2,(Tabela13[[#This Row],[Ociosidade Manha]]-2))</f>
        <v>-2</v>
      </c>
      <c r="G78">
        <f>IF((Tabela13[[#This Row],[Ociosidade Tarde]]-2)&gt;3,3,(Tabela13[[#This Row],[Ociosidade Tarde]]-2))</f>
        <v>-2</v>
      </c>
      <c r="H78">
        <v>0</v>
      </c>
      <c r="I78">
        <v>0</v>
      </c>
      <c r="J78">
        <v>0</v>
      </c>
      <c r="K78" t="s">
        <v>4</v>
      </c>
      <c r="L78">
        <v>0</v>
      </c>
      <c r="M78">
        <v>20</v>
      </c>
      <c r="N78" t="s">
        <v>8</v>
      </c>
      <c r="O78" t="str">
        <f>IF(AND(Tabela13[[#This Row],[Ociosidade Manha]]&gt;2,Tabela13[[#This Row],[Ociosidade Tarde]]&gt;2),"ok","não")</f>
        <v>não</v>
      </c>
      <c r="Q78" t="s">
        <v>379</v>
      </c>
      <c r="R78" s="2" t="str">
        <f>IFERROR(IF(VLOOKUP(Tabela13[[#This Row],[Cod_esc]],'EE''s aptas'!A:B,1,0)=Tabela13[[#This Row],[Cod_esc]],"sim"),"")</f>
        <v/>
      </c>
      <c r="S78" s="2"/>
      <c r="T78" s="2" t="str">
        <f>IFERROR(IF(VLOOKUP(Tabela13[[#This Row],[Cod_esc]],Planilha4!B:B,1,0)=Tabela13[[#This Row],[Cod_esc]],"Consta",),"")</f>
        <v/>
      </c>
      <c r="U78" s="2" t="str">
        <f>IFERROR(IF(VLOOKUP(Tabela13[[#This Row],[Cod_esc]],Planilha4!C:C,1,0)=Tabela13[[#This Row],[Cod_esc]],"Consta"),"")</f>
        <v/>
      </c>
      <c r="V78" s="2" t="str">
        <f>IFERROR(IF(VLOOKUP(Tabela13[[#This Row],[Cod_esc]],Planilha4!D:D,1,0)=Tabela13[[#This Row],[Cod_esc]],"Consta"),"")</f>
        <v/>
      </c>
      <c r="W78" s="2" t="str">
        <f>IFERROR(IF(VLOOKUP(Tabela13[[#This Row],[Cod_esc]],Planilha4!E:E,1,0)=Tabela13[[#This Row],[Cod_esc]],"Consta"),"")</f>
        <v/>
      </c>
      <c r="X78" s="2" t="str">
        <f>IFERROR(IF(VLOOKUP(Tabela13[[#This Row],[Cod_esc]],Planilha4!F:F,1,0)=Tabela13[[#This Row],[Cod_esc]],"Consta"),"")</f>
        <v/>
      </c>
      <c r="Y78" s="2" t="str">
        <f>IF(COUNTBLANK(Tabela13[[#This Row],[Esc1]:[Esc5]])&lt;5,"Consta","")</f>
        <v/>
      </c>
      <c r="Z78" s="2">
        <v>35016724</v>
      </c>
      <c r="AA78" s="2" t="s">
        <v>557</v>
      </c>
      <c r="AB78" s="2">
        <v>2208</v>
      </c>
      <c r="AC78" s="2">
        <v>295</v>
      </c>
    </row>
    <row r="79" spans="1:29" x14ac:dyDescent="0.25">
      <c r="A79" t="s">
        <v>116</v>
      </c>
      <c r="B79" t="s">
        <v>117</v>
      </c>
      <c r="C79" t="s">
        <v>117</v>
      </c>
      <c r="D79">
        <v>16676</v>
      </c>
      <c r="E79" t="s">
        <v>119</v>
      </c>
      <c r="F79">
        <f>IF((Tabela13[[#This Row],[Ociosidade Manha]]-2)&gt;2,2,(Tabela13[[#This Row],[Ociosidade Manha]]-2))</f>
        <v>0</v>
      </c>
      <c r="G79">
        <f>IF((Tabela13[[#This Row],[Ociosidade Tarde]]-2)&gt;3,3,(Tabela13[[#This Row],[Ociosidade Tarde]]-2))</f>
        <v>1</v>
      </c>
      <c r="H79">
        <v>2</v>
      </c>
      <c r="I79">
        <v>3</v>
      </c>
      <c r="J79">
        <v>6</v>
      </c>
      <c r="K79" t="s">
        <v>4</v>
      </c>
      <c r="L79">
        <v>1</v>
      </c>
      <c r="M79">
        <v>14</v>
      </c>
      <c r="N79" t="s">
        <v>8</v>
      </c>
      <c r="O79" t="str">
        <f>IF(AND(Tabela13[[#This Row],[Ociosidade Manha]]&gt;2,Tabela13[[#This Row],[Ociosidade Tarde]]&gt;2),"ok","não")</f>
        <v>não</v>
      </c>
      <c r="Q79" t="s">
        <v>379</v>
      </c>
      <c r="R79" s="2" t="str">
        <f>IFERROR(IF(VLOOKUP(Tabela13[[#This Row],[Cod_esc]],'EE''s aptas'!A:B,1,0)=Tabela13[[#This Row],[Cod_esc]],"sim"),"")</f>
        <v/>
      </c>
      <c r="S79" s="2"/>
      <c r="T79" s="2" t="str">
        <f>IFERROR(IF(VLOOKUP(Tabela13[[#This Row],[Cod_esc]],Planilha4!B:B,1,0)=Tabela13[[#This Row],[Cod_esc]],"Consta",),"")</f>
        <v/>
      </c>
      <c r="U79" s="2" t="str">
        <f>IFERROR(IF(VLOOKUP(Tabela13[[#This Row],[Cod_esc]],Planilha4!C:C,1,0)=Tabela13[[#This Row],[Cod_esc]],"Consta"),"")</f>
        <v/>
      </c>
      <c r="V79" s="2" t="str">
        <f>IFERROR(IF(VLOOKUP(Tabela13[[#This Row],[Cod_esc]],Planilha4!D:D,1,0)=Tabela13[[#This Row],[Cod_esc]],"Consta"),"")</f>
        <v/>
      </c>
      <c r="W79" s="2" t="str">
        <f>IFERROR(IF(VLOOKUP(Tabela13[[#This Row],[Cod_esc]],Planilha4!E:E,1,0)=Tabela13[[#This Row],[Cod_esc]],"Consta"),"")</f>
        <v/>
      </c>
      <c r="X79" s="2" t="str">
        <f>IFERROR(IF(VLOOKUP(Tabela13[[#This Row],[Cod_esc]],Planilha4!F:F,1,0)=Tabela13[[#This Row],[Cod_esc]],"Consta"),"")</f>
        <v/>
      </c>
      <c r="Y79" s="2" t="str">
        <f>IF(COUNTBLANK(Tabela13[[#This Row],[Esc1]:[Esc5]])&lt;5,"Consta","")</f>
        <v/>
      </c>
      <c r="Z79" s="2">
        <v>35016724</v>
      </c>
      <c r="AA79" s="2" t="s">
        <v>557</v>
      </c>
      <c r="AB79" s="2">
        <v>2208</v>
      </c>
      <c r="AC79" s="2">
        <v>498</v>
      </c>
    </row>
    <row r="80" spans="1:29" x14ac:dyDescent="0.25">
      <c r="A80" t="s">
        <v>116</v>
      </c>
      <c r="B80" t="s">
        <v>117</v>
      </c>
      <c r="C80" t="s">
        <v>117</v>
      </c>
      <c r="D80">
        <v>923035</v>
      </c>
      <c r="E80" t="s">
        <v>121</v>
      </c>
      <c r="F80">
        <f>IF((Tabela13[[#This Row],[Ociosidade Manha]]-2)&gt;2,2,(Tabela13[[#This Row],[Ociosidade Manha]]-2))</f>
        <v>-2</v>
      </c>
      <c r="G80">
        <f>IF((Tabela13[[#This Row],[Ociosidade Tarde]]-2)&gt;3,3,(Tabela13[[#This Row],[Ociosidade Tarde]]-2))</f>
        <v>-2</v>
      </c>
      <c r="H80">
        <v>0</v>
      </c>
      <c r="I80">
        <v>0</v>
      </c>
      <c r="J80">
        <v>0</v>
      </c>
      <c r="K80" t="s">
        <v>4</v>
      </c>
      <c r="L80">
        <v>1</v>
      </c>
      <c r="M80">
        <v>21</v>
      </c>
      <c r="N80" t="s">
        <v>8</v>
      </c>
      <c r="O80" t="str">
        <f>IF(AND(Tabela13[[#This Row],[Ociosidade Manha]]&gt;2,Tabela13[[#This Row],[Ociosidade Tarde]]&gt;2),"ok","não")</f>
        <v>não</v>
      </c>
      <c r="Q80" t="s">
        <v>379</v>
      </c>
      <c r="R80" s="2" t="str">
        <f>IFERROR(IF(VLOOKUP(Tabela13[[#This Row],[Cod_esc]],'EE''s aptas'!A:B,1,0)=Tabela13[[#This Row],[Cod_esc]],"sim"),"")</f>
        <v/>
      </c>
      <c r="S80" s="2"/>
      <c r="T80" s="2" t="str">
        <f>IFERROR(IF(VLOOKUP(Tabela13[[#This Row],[Cod_esc]],Planilha4!B:B,1,0)=Tabela13[[#This Row],[Cod_esc]],"Consta",),"")</f>
        <v/>
      </c>
      <c r="U80" s="2" t="str">
        <f>IFERROR(IF(VLOOKUP(Tabela13[[#This Row],[Cod_esc]],Planilha4!C:C,1,0)=Tabela13[[#This Row],[Cod_esc]],"Consta"),"")</f>
        <v/>
      </c>
      <c r="V80" s="2" t="str">
        <f>IFERROR(IF(VLOOKUP(Tabela13[[#This Row],[Cod_esc]],Planilha4!D:D,1,0)=Tabela13[[#This Row],[Cod_esc]],"Consta"),"")</f>
        <v/>
      </c>
      <c r="W80" s="2" t="str">
        <f>IFERROR(IF(VLOOKUP(Tabela13[[#This Row],[Cod_esc]],Planilha4!E:E,1,0)=Tabela13[[#This Row],[Cod_esc]],"Consta"),"")</f>
        <v/>
      </c>
      <c r="X80" s="2" t="str">
        <f>IFERROR(IF(VLOOKUP(Tabela13[[#This Row],[Cod_esc]],Planilha4!F:F,1,0)=Tabela13[[#This Row],[Cod_esc]],"Consta"),"")</f>
        <v/>
      </c>
      <c r="Y80" s="2" t="str">
        <f>IF(COUNTBLANK(Tabela13[[#This Row],[Esc1]:[Esc5]])&lt;5,"Consta","")</f>
        <v/>
      </c>
      <c r="Z80" s="2">
        <v>35016724</v>
      </c>
      <c r="AA80" s="2" t="s">
        <v>557</v>
      </c>
      <c r="AB80" s="2">
        <v>2208</v>
      </c>
      <c r="AC80" s="2">
        <v>276</v>
      </c>
    </row>
    <row r="81" spans="1:29" x14ac:dyDescent="0.25">
      <c r="A81" t="s">
        <v>116</v>
      </c>
      <c r="B81" t="s">
        <v>117</v>
      </c>
      <c r="C81" t="s">
        <v>117</v>
      </c>
      <c r="D81">
        <v>905343</v>
      </c>
      <c r="E81" t="s">
        <v>122</v>
      </c>
      <c r="F81">
        <f>IF((Tabela13[[#This Row],[Ociosidade Manha]]-2)&gt;2,2,(Tabela13[[#This Row],[Ociosidade Manha]]-2))</f>
        <v>-2</v>
      </c>
      <c r="G81">
        <f>IF((Tabela13[[#This Row],[Ociosidade Tarde]]-2)&gt;3,3,(Tabela13[[#This Row],[Ociosidade Tarde]]-2))</f>
        <v>-2</v>
      </c>
      <c r="H81">
        <v>0</v>
      </c>
      <c r="I81">
        <v>0</v>
      </c>
      <c r="J81">
        <v>2</v>
      </c>
      <c r="K81" t="s">
        <v>4</v>
      </c>
      <c r="L81">
        <v>1</v>
      </c>
      <c r="M81">
        <v>10</v>
      </c>
      <c r="N81" t="s">
        <v>8</v>
      </c>
      <c r="O81" t="str">
        <f>IF(AND(Tabela13[[#This Row],[Ociosidade Manha]]&gt;2,Tabela13[[#This Row],[Ociosidade Tarde]]&gt;2),"ok","não")</f>
        <v>não</v>
      </c>
      <c r="Q81" t="s">
        <v>379</v>
      </c>
      <c r="R81" s="2" t="str">
        <f>IFERROR(IF(VLOOKUP(Tabela13[[#This Row],[Cod_esc]],'EE''s aptas'!A:B,1,0)=Tabela13[[#This Row],[Cod_esc]],"sim"),"")</f>
        <v/>
      </c>
      <c r="S81" s="2"/>
      <c r="T81" s="2" t="str">
        <f>IFERROR(IF(VLOOKUP(Tabela13[[#This Row],[Cod_esc]],Planilha4!B:B,1,0)=Tabela13[[#This Row],[Cod_esc]],"Consta",),"")</f>
        <v/>
      </c>
      <c r="U81" s="2" t="str">
        <f>IFERROR(IF(VLOOKUP(Tabela13[[#This Row],[Cod_esc]],Planilha4!C:C,1,0)=Tabela13[[#This Row],[Cod_esc]],"Consta"),"")</f>
        <v/>
      </c>
      <c r="V81" s="2" t="str">
        <f>IFERROR(IF(VLOOKUP(Tabela13[[#This Row],[Cod_esc]],Planilha4!D:D,1,0)=Tabela13[[#This Row],[Cod_esc]],"Consta"),"")</f>
        <v/>
      </c>
      <c r="W81" s="2" t="str">
        <f>IFERROR(IF(VLOOKUP(Tabela13[[#This Row],[Cod_esc]],Planilha4!E:E,1,0)=Tabela13[[#This Row],[Cod_esc]],"Consta"),"")</f>
        <v/>
      </c>
      <c r="X81" s="2" t="str">
        <f>IFERROR(IF(VLOOKUP(Tabela13[[#This Row],[Cod_esc]],Planilha4!F:F,1,0)=Tabela13[[#This Row],[Cod_esc]],"Consta"),"")</f>
        <v/>
      </c>
      <c r="Y81" s="2" t="str">
        <f>IF(COUNTBLANK(Tabela13[[#This Row],[Esc1]:[Esc5]])&lt;5,"Consta","")</f>
        <v/>
      </c>
      <c r="Z81" s="2">
        <v>35016724</v>
      </c>
      <c r="AA81" s="2" t="s">
        <v>557</v>
      </c>
      <c r="AB81" s="2">
        <v>2208</v>
      </c>
      <c r="AC81" s="2">
        <v>278</v>
      </c>
    </row>
    <row r="82" spans="1:29" x14ac:dyDescent="0.25">
      <c r="A82" t="s">
        <v>123</v>
      </c>
      <c r="B82" t="s">
        <v>123</v>
      </c>
      <c r="C82" t="s">
        <v>123</v>
      </c>
      <c r="D82">
        <v>912300</v>
      </c>
      <c r="E82" t="s">
        <v>124</v>
      </c>
      <c r="F82">
        <f>IF((Tabela13[[#This Row],[Ociosidade Manha]]-2)&gt;2,2,(Tabela13[[#This Row],[Ociosidade Manha]]-2))</f>
        <v>-2</v>
      </c>
      <c r="G82">
        <f>IF((Tabela13[[#This Row],[Ociosidade Tarde]]-2)&gt;3,3,(Tabela13[[#This Row],[Ociosidade Tarde]]-2))</f>
        <v>-2</v>
      </c>
      <c r="H82">
        <v>0</v>
      </c>
      <c r="I82">
        <v>0</v>
      </c>
      <c r="J82">
        <v>4</v>
      </c>
      <c r="K82" t="s">
        <v>4</v>
      </c>
      <c r="L82">
        <v>1</v>
      </c>
      <c r="M82">
        <v>20</v>
      </c>
      <c r="N82" t="s">
        <v>8</v>
      </c>
      <c r="O82" t="str">
        <f>IF(AND(Tabela13[[#This Row],[Ociosidade Manha]]&gt;2,Tabela13[[#This Row],[Ociosidade Tarde]]&gt;2),"ok","não")</f>
        <v>não</v>
      </c>
      <c r="Q82" t="s">
        <v>379</v>
      </c>
      <c r="R82" s="2" t="str">
        <f>IFERROR(IF(VLOOKUP(Tabela13[[#This Row],[Cod_esc]],'EE''s aptas'!A:B,1,0)=Tabela13[[#This Row],[Cod_esc]],"sim"),"")</f>
        <v/>
      </c>
      <c r="S82" s="2"/>
      <c r="T82" s="2" t="str">
        <f>IFERROR(IF(VLOOKUP(Tabela13[[#This Row],[Cod_esc]],Planilha4!B:B,1,0)=Tabela13[[#This Row],[Cod_esc]],"Consta",),"")</f>
        <v/>
      </c>
      <c r="U82" s="2" t="str">
        <f>IFERROR(IF(VLOOKUP(Tabela13[[#This Row],[Cod_esc]],Planilha4!C:C,1,0)=Tabela13[[#This Row],[Cod_esc]],"Consta"),"")</f>
        <v/>
      </c>
      <c r="V82" s="2" t="str">
        <f>IFERROR(IF(VLOOKUP(Tabela13[[#This Row],[Cod_esc]],Planilha4!D:D,1,0)=Tabela13[[#This Row],[Cod_esc]],"Consta"),"")</f>
        <v/>
      </c>
      <c r="W82" s="2" t="str">
        <f>IFERROR(IF(VLOOKUP(Tabela13[[#This Row],[Cod_esc]],Planilha4!E:E,1,0)=Tabela13[[#This Row],[Cod_esc]],"Consta"),"")</f>
        <v/>
      </c>
      <c r="X82" s="2" t="str">
        <f>IFERROR(IF(VLOOKUP(Tabela13[[#This Row],[Cod_esc]],Planilha4!F:F,1,0)=Tabela13[[#This Row],[Cod_esc]],"Consta"),"")</f>
        <v/>
      </c>
      <c r="Y82" s="2" t="str">
        <f>IF(COUNTBLANK(Tabela13[[#This Row],[Esc1]:[Esc5]])&lt;5,"Consta","")</f>
        <v/>
      </c>
      <c r="Z82" s="2">
        <v>35446836</v>
      </c>
      <c r="AA82" s="2" t="s">
        <v>583</v>
      </c>
      <c r="AB82" s="2">
        <v>1842</v>
      </c>
      <c r="AC82" s="2">
        <v>442</v>
      </c>
    </row>
    <row r="83" spans="1:29" x14ac:dyDescent="0.25">
      <c r="A83" t="s">
        <v>123</v>
      </c>
      <c r="B83" t="s">
        <v>123</v>
      </c>
      <c r="C83" t="s">
        <v>123</v>
      </c>
      <c r="D83">
        <v>912293</v>
      </c>
      <c r="E83" t="s">
        <v>125</v>
      </c>
      <c r="F83">
        <f>IF((Tabela13[[#This Row],[Ociosidade Manha]]-2)&gt;2,2,(Tabela13[[#This Row],[Ociosidade Manha]]-2))</f>
        <v>-1</v>
      </c>
      <c r="G83">
        <f>IF((Tabela13[[#This Row],[Ociosidade Tarde]]-2)&gt;3,3,(Tabela13[[#This Row],[Ociosidade Tarde]]-2))</f>
        <v>-2</v>
      </c>
      <c r="H83">
        <v>1</v>
      </c>
      <c r="I83">
        <v>0</v>
      </c>
      <c r="J83">
        <v>10</v>
      </c>
      <c r="K83" t="s">
        <v>4</v>
      </c>
      <c r="L83">
        <v>1</v>
      </c>
      <c r="M83">
        <v>6</v>
      </c>
      <c r="N83" t="s">
        <v>8</v>
      </c>
      <c r="O83" t="str">
        <f>IF(AND(Tabela13[[#This Row],[Ociosidade Manha]]&gt;2,Tabela13[[#This Row],[Ociosidade Tarde]]&gt;2),"ok","não")</f>
        <v>não</v>
      </c>
      <c r="Q83" t="s">
        <v>379</v>
      </c>
      <c r="R83" s="2" t="str">
        <f>IFERROR(IF(VLOOKUP(Tabela13[[#This Row],[Cod_esc]],'EE''s aptas'!A:B,1,0)=Tabela13[[#This Row],[Cod_esc]],"sim"),"")</f>
        <v/>
      </c>
      <c r="S83" s="2"/>
      <c r="T83" s="2" t="str">
        <f>IFERROR(IF(VLOOKUP(Tabela13[[#This Row],[Cod_esc]],Planilha4!B:B,1,0)=Tabela13[[#This Row],[Cod_esc]],"Consta",),"")</f>
        <v/>
      </c>
      <c r="U83" s="2" t="str">
        <f>IFERROR(IF(VLOOKUP(Tabela13[[#This Row],[Cod_esc]],Planilha4!C:C,1,0)=Tabela13[[#This Row],[Cod_esc]],"Consta"),"")</f>
        <v/>
      </c>
      <c r="V83" s="2" t="str">
        <f>IFERROR(IF(VLOOKUP(Tabela13[[#This Row],[Cod_esc]],Planilha4!D:D,1,0)=Tabela13[[#This Row],[Cod_esc]],"Consta"),"")</f>
        <v/>
      </c>
      <c r="W83" s="2" t="str">
        <f>IFERROR(IF(VLOOKUP(Tabela13[[#This Row],[Cod_esc]],Planilha4!E:E,1,0)=Tabela13[[#This Row],[Cod_esc]],"Consta"),"")</f>
        <v/>
      </c>
      <c r="X83" s="2" t="str">
        <f>IFERROR(IF(VLOOKUP(Tabela13[[#This Row],[Cod_esc]],Planilha4!F:F,1,0)=Tabela13[[#This Row],[Cod_esc]],"Consta"),"")</f>
        <v/>
      </c>
      <c r="Y83" s="2" t="str">
        <f>IF(COUNTBLANK(Tabela13[[#This Row],[Esc1]:[Esc5]])&lt;5,"Consta","")</f>
        <v/>
      </c>
      <c r="Z83" s="2">
        <v>35446836</v>
      </c>
      <c r="AA83" s="2" t="s">
        <v>583</v>
      </c>
      <c r="AB83" s="2">
        <v>1842</v>
      </c>
      <c r="AC83" s="2">
        <v>465</v>
      </c>
    </row>
    <row r="84" spans="1:29" x14ac:dyDescent="0.25">
      <c r="A84" t="s">
        <v>123</v>
      </c>
      <c r="B84" t="s">
        <v>123</v>
      </c>
      <c r="C84" t="s">
        <v>123</v>
      </c>
      <c r="D84">
        <v>36353</v>
      </c>
      <c r="E84" t="s">
        <v>126</v>
      </c>
      <c r="F84">
        <f>IF((Tabela13[[#This Row],[Ociosidade Manha]]-2)&gt;2,2,(Tabela13[[#This Row],[Ociosidade Manha]]-2))</f>
        <v>2</v>
      </c>
      <c r="G84">
        <f>IF((Tabela13[[#This Row],[Ociosidade Tarde]]-2)&gt;3,3,(Tabela13[[#This Row],[Ociosidade Tarde]]-2))</f>
        <v>3</v>
      </c>
      <c r="H84">
        <v>5</v>
      </c>
      <c r="I84">
        <v>6</v>
      </c>
      <c r="J84">
        <v>9</v>
      </c>
      <c r="K84" t="s">
        <v>4</v>
      </c>
      <c r="L84">
        <v>1</v>
      </c>
      <c r="M84">
        <v>25</v>
      </c>
      <c r="N84" t="s">
        <v>8</v>
      </c>
      <c r="O84" t="str">
        <f>IF(AND(Tabela13[[#This Row],[Ociosidade Manha]]&gt;2,Tabela13[[#This Row],[Ociosidade Tarde]]&gt;2),"ok","não")</f>
        <v>ok</v>
      </c>
      <c r="P84" t="s">
        <v>371</v>
      </c>
      <c r="Q84" t="s">
        <v>379</v>
      </c>
      <c r="R84" s="2" t="str">
        <f>IFERROR(IF(VLOOKUP(Tabela13[[#This Row],[Cod_esc]],'EE''s aptas'!A:B,1,0)=Tabela13[[#This Row],[Cod_esc]],"sim"),"")</f>
        <v/>
      </c>
      <c r="S84" s="2"/>
      <c r="T84" s="2" t="str">
        <f>IFERROR(IF(VLOOKUP(Tabela13[[#This Row],[Cod_esc]],Planilha4!B:B,1,0)=Tabela13[[#This Row],[Cod_esc]],"Consta",),"")</f>
        <v/>
      </c>
      <c r="U84" s="2" t="str">
        <f>IFERROR(IF(VLOOKUP(Tabela13[[#This Row],[Cod_esc]],Planilha4!C:C,1,0)=Tabela13[[#This Row],[Cod_esc]],"Consta"),"")</f>
        <v/>
      </c>
      <c r="V84" s="2" t="str">
        <f>IFERROR(IF(VLOOKUP(Tabela13[[#This Row],[Cod_esc]],Planilha4!D:D,1,0)=Tabela13[[#This Row],[Cod_esc]],"Consta"),"")</f>
        <v/>
      </c>
      <c r="W84" s="2" t="str">
        <f>IFERROR(IF(VLOOKUP(Tabela13[[#This Row],[Cod_esc]],Planilha4!E:E,1,0)=Tabela13[[#This Row],[Cod_esc]],"Consta"),"")</f>
        <v/>
      </c>
      <c r="X84" s="2" t="str">
        <f>IFERROR(IF(VLOOKUP(Tabela13[[#This Row],[Cod_esc]],Planilha4!F:F,1,0)=Tabela13[[#This Row],[Cod_esc]],"Consta"),"")</f>
        <v/>
      </c>
      <c r="Y84" s="2" t="str">
        <f>IF(COUNTBLANK(Tabela13[[#This Row],[Esc1]:[Esc5]])&lt;5,"Consta","")</f>
        <v/>
      </c>
      <c r="Z84" s="2">
        <v>35446836</v>
      </c>
      <c r="AA84" s="2" t="s">
        <v>583</v>
      </c>
      <c r="AB84" s="2">
        <v>1842</v>
      </c>
      <c r="AC84" s="2">
        <v>371</v>
      </c>
    </row>
    <row r="85" spans="1:29" x14ac:dyDescent="0.25">
      <c r="A85" t="s">
        <v>123</v>
      </c>
      <c r="B85" t="s">
        <v>123</v>
      </c>
      <c r="C85" t="s">
        <v>123</v>
      </c>
      <c r="D85">
        <v>923709</v>
      </c>
      <c r="E85" t="s">
        <v>127</v>
      </c>
      <c r="F85">
        <f>IF((Tabela13[[#This Row],[Ociosidade Manha]]-2)&gt;2,2,(Tabela13[[#This Row],[Ociosidade Manha]]-2))</f>
        <v>-1</v>
      </c>
      <c r="G85">
        <f>IF((Tabela13[[#This Row],[Ociosidade Tarde]]-2)&gt;3,3,(Tabela13[[#This Row],[Ociosidade Tarde]]-2))</f>
        <v>-2</v>
      </c>
      <c r="H85">
        <v>1</v>
      </c>
      <c r="I85">
        <v>0</v>
      </c>
      <c r="J85">
        <v>9</v>
      </c>
      <c r="K85" t="s">
        <v>4</v>
      </c>
      <c r="L85">
        <v>1</v>
      </c>
      <c r="M85">
        <v>16</v>
      </c>
      <c r="N85" t="s">
        <v>8</v>
      </c>
      <c r="O85" t="str">
        <f>IF(AND(Tabela13[[#This Row],[Ociosidade Manha]]&gt;2,Tabela13[[#This Row],[Ociosidade Tarde]]&gt;2),"ok","não")</f>
        <v>não</v>
      </c>
      <c r="Q85" t="s">
        <v>379</v>
      </c>
      <c r="R85" s="2" t="str">
        <f>IFERROR(IF(VLOOKUP(Tabela13[[#This Row],[Cod_esc]],'EE''s aptas'!A:B,1,0)=Tabela13[[#This Row],[Cod_esc]],"sim"),"")</f>
        <v/>
      </c>
      <c r="S85" s="2"/>
      <c r="T85" s="2" t="str">
        <f>IFERROR(IF(VLOOKUP(Tabela13[[#This Row],[Cod_esc]],Planilha4!B:B,1,0)=Tabela13[[#This Row],[Cod_esc]],"Consta",),"")</f>
        <v/>
      </c>
      <c r="U85" s="2" t="str">
        <f>IFERROR(IF(VLOOKUP(Tabela13[[#This Row],[Cod_esc]],Planilha4!C:C,1,0)=Tabela13[[#This Row],[Cod_esc]],"Consta"),"")</f>
        <v/>
      </c>
      <c r="V85" s="2" t="str">
        <f>IFERROR(IF(VLOOKUP(Tabela13[[#This Row],[Cod_esc]],Planilha4!D:D,1,0)=Tabela13[[#This Row],[Cod_esc]],"Consta"),"")</f>
        <v/>
      </c>
      <c r="W85" s="2" t="str">
        <f>IFERROR(IF(VLOOKUP(Tabela13[[#This Row],[Cod_esc]],Planilha4!E:E,1,0)=Tabela13[[#This Row],[Cod_esc]],"Consta"),"")</f>
        <v/>
      </c>
      <c r="X85" s="2" t="str">
        <f>IFERROR(IF(VLOOKUP(Tabela13[[#This Row],[Cod_esc]],Planilha4!F:F,1,0)=Tabela13[[#This Row],[Cod_esc]],"Consta"),"")</f>
        <v/>
      </c>
      <c r="Y85" s="2" t="str">
        <f>IF(COUNTBLANK(Tabela13[[#This Row],[Esc1]:[Esc5]])&lt;5,"Consta","")</f>
        <v/>
      </c>
      <c r="Z85" s="2">
        <v>35446836</v>
      </c>
      <c r="AA85" s="2" t="s">
        <v>583</v>
      </c>
      <c r="AB85" s="2">
        <v>1842</v>
      </c>
      <c r="AC85" s="2">
        <v>327</v>
      </c>
    </row>
    <row r="86" spans="1:29" x14ac:dyDescent="0.25">
      <c r="A86" t="s">
        <v>123</v>
      </c>
      <c r="B86" t="s">
        <v>123</v>
      </c>
      <c r="C86" t="s">
        <v>123</v>
      </c>
      <c r="D86">
        <v>923722</v>
      </c>
      <c r="E86" t="s">
        <v>128</v>
      </c>
      <c r="F86">
        <f>IF((Tabela13[[#This Row],[Ociosidade Manha]]-2)&gt;2,2,(Tabela13[[#This Row],[Ociosidade Manha]]-2))</f>
        <v>0</v>
      </c>
      <c r="G86">
        <f>IF((Tabela13[[#This Row],[Ociosidade Tarde]]-2)&gt;3,3,(Tabela13[[#This Row],[Ociosidade Tarde]]-2))</f>
        <v>1</v>
      </c>
      <c r="H86">
        <v>2</v>
      </c>
      <c r="I86">
        <v>3</v>
      </c>
      <c r="J86">
        <v>0</v>
      </c>
      <c r="K86" t="s">
        <v>4</v>
      </c>
      <c r="L86">
        <v>1</v>
      </c>
      <c r="M86">
        <v>8</v>
      </c>
      <c r="N86" t="s">
        <v>8</v>
      </c>
      <c r="O86" t="str">
        <f>IF(AND(Tabela13[[#This Row],[Ociosidade Manha]]&gt;2,Tabela13[[#This Row],[Ociosidade Tarde]]&gt;2),"ok","não")</f>
        <v>não</v>
      </c>
      <c r="Q86" t="s">
        <v>379</v>
      </c>
      <c r="R86" s="2" t="str">
        <f>IFERROR(IF(VLOOKUP(Tabela13[[#This Row],[Cod_esc]],'EE''s aptas'!A:B,1,0)=Tabela13[[#This Row],[Cod_esc]],"sim"),"")</f>
        <v/>
      </c>
      <c r="S86" s="2"/>
      <c r="T86" s="2" t="str">
        <f>IFERROR(IF(VLOOKUP(Tabela13[[#This Row],[Cod_esc]],Planilha4!B:B,1,0)=Tabela13[[#This Row],[Cod_esc]],"Consta",),"")</f>
        <v/>
      </c>
      <c r="U86" s="2" t="str">
        <f>IFERROR(IF(VLOOKUP(Tabela13[[#This Row],[Cod_esc]],Planilha4!C:C,1,0)=Tabela13[[#This Row],[Cod_esc]],"Consta"),"")</f>
        <v/>
      </c>
      <c r="V86" s="2" t="str">
        <f>IFERROR(IF(VLOOKUP(Tabela13[[#This Row],[Cod_esc]],Planilha4!D:D,1,0)=Tabela13[[#This Row],[Cod_esc]],"Consta"),"")</f>
        <v/>
      </c>
      <c r="W86" s="2" t="str">
        <f>IFERROR(IF(VLOOKUP(Tabela13[[#This Row],[Cod_esc]],Planilha4!E:E,1,0)=Tabela13[[#This Row],[Cod_esc]],"Consta"),"")</f>
        <v/>
      </c>
      <c r="X86" s="2" t="str">
        <f>IFERROR(IF(VLOOKUP(Tabela13[[#This Row],[Cod_esc]],Planilha4!F:F,1,0)=Tabela13[[#This Row],[Cod_esc]],"Consta"),"")</f>
        <v/>
      </c>
      <c r="Y86" s="2" t="str">
        <f>IF(COUNTBLANK(Tabela13[[#This Row],[Esc1]:[Esc5]])&lt;5,"Consta","")</f>
        <v/>
      </c>
      <c r="Z86" s="2">
        <v>35446836</v>
      </c>
      <c r="AA86" s="2" t="s">
        <v>583</v>
      </c>
      <c r="AB86" s="2">
        <v>1842</v>
      </c>
      <c r="AC86" s="2">
        <v>211</v>
      </c>
    </row>
    <row r="87" spans="1:29" x14ac:dyDescent="0.25">
      <c r="A87" t="s">
        <v>123</v>
      </c>
      <c r="B87" t="s">
        <v>129</v>
      </c>
      <c r="C87" t="s">
        <v>129</v>
      </c>
      <c r="D87">
        <v>7006</v>
      </c>
      <c r="E87" t="s">
        <v>130</v>
      </c>
      <c r="F87">
        <f>IF((Tabela13[[#This Row],[Ociosidade Manha]]-2)&gt;2,2,(Tabela13[[#This Row],[Ociosidade Manha]]-2))</f>
        <v>2</v>
      </c>
      <c r="G87">
        <f>IF((Tabela13[[#This Row],[Ociosidade Tarde]]-2)&gt;3,3,(Tabela13[[#This Row],[Ociosidade Tarde]]-2))</f>
        <v>3</v>
      </c>
      <c r="H87">
        <v>6</v>
      </c>
      <c r="I87">
        <v>5</v>
      </c>
      <c r="J87">
        <v>10</v>
      </c>
      <c r="K87" t="s">
        <v>4</v>
      </c>
      <c r="L87">
        <v>1</v>
      </c>
      <c r="M87">
        <v>0</v>
      </c>
      <c r="N87" t="s">
        <v>8</v>
      </c>
      <c r="O87" t="str">
        <f>IF(AND(Tabela13[[#This Row],[Ociosidade Manha]]&gt;2,Tabela13[[#This Row],[Ociosidade Tarde]]&gt;2),"ok","não")</f>
        <v>ok</v>
      </c>
      <c r="Q87" t="s">
        <v>379</v>
      </c>
      <c r="R87" s="2" t="str">
        <f>IFERROR(IF(VLOOKUP(Tabela13[[#This Row],[Cod_esc]],'EE''s aptas'!A:B,1,0)=Tabela13[[#This Row],[Cod_esc]],"sim"),"")</f>
        <v/>
      </c>
      <c r="S87" s="2"/>
      <c r="T87" s="2" t="str">
        <f>IFERROR(IF(VLOOKUP(Tabela13[[#This Row],[Cod_esc]],Planilha4!B:B,1,0)=Tabela13[[#This Row],[Cod_esc]],"Consta",),"")</f>
        <v/>
      </c>
      <c r="U87" s="2" t="str">
        <f>IFERROR(IF(VLOOKUP(Tabela13[[#This Row],[Cod_esc]],Planilha4!C:C,1,0)=Tabela13[[#This Row],[Cod_esc]],"Consta"),"")</f>
        <v/>
      </c>
      <c r="V87" s="2" t="str">
        <f>IFERROR(IF(VLOOKUP(Tabela13[[#This Row],[Cod_esc]],Planilha4!D:D,1,0)=Tabela13[[#This Row],[Cod_esc]],"Consta"),"")</f>
        <v/>
      </c>
      <c r="W87" s="2" t="str">
        <f>IFERROR(IF(VLOOKUP(Tabela13[[#This Row],[Cod_esc]],Planilha4!E:E,1,0)=Tabela13[[#This Row],[Cod_esc]],"Consta"),"")</f>
        <v/>
      </c>
      <c r="X87" s="2" t="str">
        <f>IFERROR(IF(VLOOKUP(Tabela13[[#This Row],[Cod_esc]],Planilha4!F:F,1,0)=Tabela13[[#This Row],[Cod_esc]],"Consta"),"")</f>
        <v/>
      </c>
      <c r="Y87" s="2" t="str">
        <f>IF(COUNTBLANK(Tabela13[[#This Row],[Esc1]:[Esc5]])&lt;5,"Consta","")</f>
        <v/>
      </c>
      <c r="Z87" s="2">
        <v>35433861</v>
      </c>
      <c r="AA87" s="2" t="s">
        <v>535</v>
      </c>
      <c r="AB87" s="2">
        <v>1741</v>
      </c>
      <c r="AC87" s="2">
        <v>537</v>
      </c>
    </row>
    <row r="88" spans="1:29" x14ac:dyDescent="0.25">
      <c r="A88" t="s">
        <v>123</v>
      </c>
      <c r="B88" t="s">
        <v>129</v>
      </c>
      <c r="C88" t="s">
        <v>129</v>
      </c>
      <c r="D88">
        <v>48896</v>
      </c>
      <c r="E88" t="s">
        <v>131</v>
      </c>
      <c r="F88">
        <f>IF((Tabela13[[#This Row],[Ociosidade Manha]]-2)&gt;2,2,(Tabela13[[#This Row],[Ociosidade Manha]]-2))</f>
        <v>-2</v>
      </c>
      <c r="G88">
        <f>IF((Tabela13[[#This Row],[Ociosidade Tarde]]-2)&gt;3,3,(Tabela13[[#This Row],[Ociosidade Tarde]]-2))</f>
        <v>-2</v>
      </c>
      <c r="H88">
        <v>0</v>
      </c>
      <c r="I88">
        <v>0</v>
      </c>
      <c r="J88">
        <v>1</v>
      </c>
      <c r="K88" t="s">
        <v>4</v>
      </c>
      <c r="L88">
        <v>1</v>
      </c>
      <c r="M88">
        <v>11</v>
      </c>
      <c r="N88" t="s">
        <v>8</v>
      </c>
      <c r="O88" t="str">
        <f>IF(AND(Tabela13[[#This Row],[Ociosidade Manha]]&gt;2,Tabela13[[#This Row],[Ociosidade Tarde]]&gt;2),"ok","não")</f>
        <v>não</v>
      </c>
      <c r="Q88" t="s">
        <v>379</v>
      </c>
      <c r="R88" s="2" t="str">
        <f>IFERROR(IF(VLOOKUP(Tabela13[[#This Row],[Cod_esc]],'EE''s aptas'!A:B,1,0)=Tabela13[[#This Row],[Cod_esc]],"sim"),"")</f>
        <v/>
      </c>
      <c r="S88" s="2"/>
      <c r="T88" s="2" t="str">
        <f>IFERROR(IF(VLOOKUP(Tabela13[[#This Row],[Cod_esc]],Planilha4!B:B,1,0)=Tabela13[[#This Row],[Cod_esc]],"Consta",),"")</f>
        <v/>
      </c>
      <c r="U88" s="2" t="str">
        <f>IFERROR(IF(VLOOKUP(Tabela13[[#This Row],[Cod_esc]],Planilha4!C:C,1,0)=Tabela13[[#This Row],[Cod_esc]],"Consta"),"")</f>
        <v/>
      </c>
      <c r="V88" s="2" t="str">
        <f>IFERROR(IF(VLOOKUP(Tabela13[[#This Row],[Cod_esc]],Planilha4!D:D,1,0)=Tabela13[[#This Row],[Cod_esc]],"Consta"),"")</f>
        <v/>
      </c>
      <c r="W88" s="2" t="str">
        <f>IFERROR(IF(VLOOKUP(Tabela13[[#This Row],[Cod_esc]],Planilha4!E:E,1,0)=Tabela13[[#This Row],[Cod_esc]],"Consta"),"")</f>
        <v/>
      </c>
      <c r="X88" s="2" t="str">
        <f>IFERROR(IF(VLOOKUP(Tabela13[[#This Row],[Cod_esc]],Planilha4!F:F,1,0)=Tabela13[[#This Row],[Cod_esc]],"Consta"),"")</f>
        <v/>
      </c>
      <c r="Y88" s="2" t="str">
        <f>IF(COUNTBLANK(Tabela13[[#This Row],[Esc1]:[Esc5]])&lt;5,"Consta","")</f>
        <v/>
      </c>
      <c r="Z88" s="2">
        <v>35433861</v>
      </c>
      <c r="AA88" s="2" t="s">
        <v>535</v>
      </c>
      <c r="AB88" s="2">
        <v>1741</v>
      </c>
      <c r="AC88" s="2">
        <v>141</v>
      </c>
    </row>
    <row r="89" spans="1:29" x14ac:dyDescent="0.25">
      <c r="A89" t="s">
        <v>123</v>
      </c>
      <c r="B89" t="s">
        <v>129</v>
      </c>
      <c r="C89" t="s">
        <v>129</v>
      </c>
      <c r="D89">
        <v>7316</v>
      </c>
      <c r="E89" t="s">
        <v>132</v>
      </c>
      <c r="F89">
        <f>IF((Tabela13[[#This Row],[Ociosidade Manha]]-2)&gt;2,2,(Tabela13[[#This Row],[Ociosidade Manha]]-2))</f>
        <v>-1</v>
      </c>
      <c r="G89">
        <f>IF((Tabela13[[#This Row],[Ociosidade Tarde]]-2)&gt;3,3,(Tabela13[[#This Row],[Ociosidade Tarde]]-2))</f>
        <v>-1</v>
      </c>
      <c r="H89">
        <v>1</v>
      </c>
      <c r="I89">
        <v>1</v>
      </c>
      <c r="J89">
        <v>1</v>
      </c>
      <c r="K89" t="s">
        <v>4</v>
      </c>
      <c r="L89">
        <v>1</v>
      </c>
      <c r="M89">
        <v>22</v>
      </c>
      <c r="N89" t="s">
        <v>8</v>
      </c>
      <c r="O89" t="str">
        <f>IF(AND(Tabela13[[#This Row],[Ociosidade Manha]]&gt;2,Tabela13[[#This Row],[Ociosidade Tarde]]&gt;2),"ok","não")</f>
        <v>não</v>
      </c>
      <c r="Q89" t="s">
        <v>379</v>
      </c>
      <c r="R89" s="2" t="str">
        <f>IFERROR(IF(VLOOKUP(Tabela13[[#This Row],[Cod_esc]],'EE''s aptas'!A:B,1,0)=Tabela13[[#This Row],[Cod_esc]],"sim"),"")</f>
        <v/>
      </c>
      <c r="S89" s="2"/>
      <c r="T89" s="2" t="str">
        <f>IFERROR(IF(VLOOKUP(Tabela13[[#This Row],[Cod_esc]],Planilha4!B:B,1,0)=Tabela13[[#This Row],[Cod_esc]],"Consta",),"")</f>
        <v/>
      </c>
      <c r="U89" s="2" t="str">
        <f>IFERROR(IF(VLOOKUP(Tabela13[[#This Row],[Cod_esc]],Planilha4!C:C,1,0)=Tabela13[[#This Row],[Cod_esc]],"Consta"),"")</f>
        <v/>
      </c>
      <c r="V89" s="2" t="str">
        <f>IFERROR(IF(VLOOKUP(Tabela13[[#This Row],[Cod_esc]],Planilha4!D:D,1,0)=Tabela13[[#This Row],[Cod_esc]],"Consta"),"")</f>
        <v/>
      </c>
      <c r="W89" s="2" t="str">
        <f>IFERROR(IF(VLOOKUP(Tabela13[[#This Row],[Cod_esc]],Planilha4!E:E,1,0)=Tabela13[[#This Row],[Cod_esc]],"Consta"),"")</f>
        <v/>
      </c>
      <c r="X89" s="2" t="str">
        <f>IFERROR(IF(VLOOKUP(Tabela13[[#This Row],[Cod_esc]],Planilha4!F:F,1,0)=Tabela13[[#This Row],[Cod_esc]],"Consta"),"")</f>
        <v/>
      </c>
      <c r="Y89" s="2" t="str">
        <f>IF(COUNTBLANK(Tabela13[[#This Row],[Esc1]:[Esc5]])&lt;5,"Consta","")</f>
        <v/>
      </c>
      <c r="Z89" s="2">
        <v>35433861</v>
      </c>
      <c r="AA89" s="2" t="s">
        <v>535</v>
      </c>
      <c r="AB89" s="2">
        <v>1741</v>
      </c>
      <c r="AC89" s="2">
        <v>226</v>
      </c>
    </row>
    <row r="90" spans="1:29" x14ac:dyDescent="0.25">
      <c r="A90" t="s">
        <v>123</v>
      </c>
      <c r="B90" t="s">
        <v>129</v>
      </c>
      <c r="C90" t="s">
        <v>129</v>
      </c>
      <c r="D90">
        <v>41154</v>
      </c>
      <c r="E90" t="s">
        <v>133</v>
      </c>
      <c r="F90">
        <f>IF((Tabela13[[#This Row],[Ociosidade Manha]]-2)&gt;2,2,(Tabela13[[#This Row],[Ociosidade Manha]]-2))</f>
        <v>-1</v>
      </c>
      <c r="G90">
        <f>IF((Tabela13[[#This Row],[Ociosidade Tarde]]-2)&gt;3,3,(Tabela13[[#This Row],[Ociosidade Tarde]]-2))</f>
        <v>0</v>
      </c>
      <c r="H90">
        <v>1</v>
      </c>
      <c r="I90">
        <v>2</v>
      </c>
      <c r="J90">
        <v>0</v>
      </c>
      <c r="K90" t="s">
        <v>4</v>
      </c>
      <c r="L90">
        <v>1</v>
      </c>
      <c r="M90">
        <v>8</v>
      </c>
      <c r="N90" t="s">
        <v>8</v>
      </c>
      <c r="O90" t="str">
        <f>IF(AND(Tabela13[[#This Row],[Ociosidade Manha]]&gt;2,Tabela13[[#This Row],[Ociosidade Tarde]]&gt;2),"ok","não")</f>
        <v>não</v>
      </c>
      <c r="Q90" t="s">
        <v>379</v>
      </c>
      <c r="R90" s="2" t="str">
        <f>IFERROR(IF(VLOOKUP(Tabela13[[#This Row],[Cod_esc]],'EE''s aptas'!A:B,1,0)=Tabela13[[#This Row],[Cod_esc]],"sim"),"")</f>
        <v/>
      </c>
      <c r="S90" s="2"/>
      <c r="T90" s="2" t="str">
        <f>IFERROR(IF(VLOOKUP(Tabela13[[#This Row],[Cod_esc]],Planilha4!B:B,1,0)=Tabela13[[#This Row],[Cod_esc]],"Consta",),"")</f>
        <v/>
      </c>
      <c r="U90" s="2" t="str">
        <f>IFERROR(IF(VLOOKUP(Tabela13[[#This Row],[Cod_esc]],Planilha4!C:C,1,0)=Tabela13[[#This Row],[Cod_esc]],"Consta"),"")</f>
        <v/>
      </c>
      <c r="V90" s="2" t="str">
        <f>IFERROR(IF(VLOOKUP(Tabela13[[#This Row],[Cod_esc]],Planilha4!D:D,1,0)=Tabela13[[#This Row],[Cod_esc]],"Consta"),"")</f>
        <v/>
      </c>
      <c r="W90" s="2" t="str">
        <f>IFERROR(IF(VLOOKUP(Tabela13[[#This Row],[Cod_esc]],Planilha4!E:E,1,0)=Tabela13[[#This Row],[Cod_esc]],"Consta"),"")</f>
        <v/>
      </c>
      <c r="X90" s="2" t="str">
        <f>IFERROR(IF(VLOOKUP(Tabela13[[#This Row],[Cod_esc]],Planilha4!F:F,1,0)=Tabela13[[#This Row],[Cod_esc]],"Consta"),"")</f>
        <v/>
      </c>
      <c r="Y90" s="2" t="str">
        <f>IF(COUNTBLANK(Tabela13[[#This Row],[Esc1]:[Esc5]])&lt;5,"Consta","")</f>
        <v/>
      </c>
      <c r="Z90" s="2">
        <v>35433861</v>
      </c>
      <c r="AA90" s="2" t="s">
        <v>535</v>
      </c>
      <c r="AB90" s="2">
        <v>1741</v>
      </c>
      <c r="AC90" s="2">
        <v>132</v>
      </c>
    </row>
    <row r="91" spans="1:29" x14ac:dyDescent="0.25">
      <c r="A91" t="s">
        <v>123</v>
      </c>
      <c r="B91" t="s">
        <v>129</v>
      </c>
      <c r="C91" t="s">
        <v>129</v>
      </c>
      <c r="D91">
        <v>7298</v>
      </c>
      <c r="E91" t="s">
        <v>134</v>
      </c>
      <c r="F91">
        <f>IF((Tabela13[[#This Row],[Ociosidade Manha]]-2)&gt;2,2,(Tabela13[[#This Row],[Ociosidade Manha]]-2))</f>
        <v>-2</v>
      </c>
      <c r="G91">
        <f>IF((Tabela13[[#This Row],[Ociosidade Tarde]]-2)&gt;3,3,(Tabela13[[#This Row],[Ociosidade Tarde]]-2))</f>
        <v>-2</v>
      </c>
      <c r="H91">
        <v>0</v>
      </c>
      <c r="I91">
        <v>0</v>
      </c>
      <c r="J91">
        <v>0</v>
      </c>
      <c r="K91" t="s">
        <v>4</v>
      </c>
      <c r="L91">
        <v>1</v>
      </c>
      <c r="M91">
        <v>17</v>
      </c>
      <c r="N91" t="s">
        <v>8</v>
      </c>
      <c r="O91" t="str">
        <f>IF(AND(Tabela13[[#This Row],[Ociosidade Manha]]&gt;2,Tabela13[[#This Row],[Ociosidade Tarde]]&gt;2),"ok","não")</f>
        <v>não</v>
      </c>
      <c r="Q91" t="s">
        <v>379</v>
      </c>
      <c r="R91" s="2" t="str">
        <f>IFERROR(IF(VLOOKUP(Tabela13[[#This Row],[Cod_esc]],'EE''s aptas'!A:B,1,0)=Tabela13[[#This Row],[Cod_esc]],"sim"),"")</f>
        <v/>
      </c>
      <c r="S91" s="2"/>
      <c r="T91" s="2" t="str">
        <f>IFERROR(IF(VLOOKUP(Tabela13[[#This Row],[Cod_esc]],Planilha4!B:B,1,0)=Tabela13[[#This Row],[Cod_esc]],"Consta",),"")</f>
        <v/>
      </c>
      <c r="U91" s="2" t="str">
        <f>IFERROR(IF(VLOOKUP(Tabela13[[#This Row],[Cod_esc]],Planilha4!C:C,1,0)=Tabela13[[#This Row],[Cod_esc]],"Consta"),"")</f>
        <v/>
      </c>
      <c r="V91" s="2" t="str">
        <f>IFERROR(IF(VLOOKUP(Tabela13[[#This Row],[Cod_esc]],Planilha4!D:D,1,0)=Tabela13[[#This Row],[Cod_esc]],"Consta"),"")</f>
        <v/>
      </c>
      <c r="W91" s="2" t="str">
        <f>IFERROR(IF(VLOOKUP(Tabela13[[#This Row],[Cod_esc]],Planilha4!E:E,1,0)=Tabela13[[#This Row],[Cod_esc]],"Consta"),"")</f>
        <v/>
      </c>
      <c r="X91" s="2" t="str">
        <f>IFERROR(IF(VLOOKUP(Tabela13[[#This Row],[Cod_esc]],Planilha4!F:F,1,0)=Tabela13[[#This Row],[Cod_esc]],"Consta"),"")</f>
        <v/>
      </c>
      <c r="Y91" s="2" t="str">
        <f>IF(COUNTBLANK(Tabela13[[#This Row],[Esc1]:[Esc5]])&lt;5,"Consta","")</f>
        <v/>
      </c>
      <c r="Z91" s="2">
        <v>35433861</v>
      </c>
      <c r="AA91" s="2" t="s">
        <v>535</v>
      </c>
      <c r="AB91" s="2">
        <v>1741</v>
      </c>
      <c r="AC91" s="2">
        <v>662</v>
      </c>
    </row>
    <row r="92" spans="1:29" x14ac:dyDescent="0.25">
      <c r="A92" t="s">
        <v>135</v>
      </c>
      <c r="B92" t="s">
        <v>136</v>
      </c>
      <c r="C92" t="s">
        <v>136</v>
      </c>
      <c r="D92">
        <v>923205</v>
      </c>
      <c r="E92" t="s">
        <v>137</v>
      </c>
      <c r="F92">
        <f>IF((Tabela13[[#This Row],[Ociosidade Manha]]-2)&gt;2,2,(Tabela13[[#This Row],[Ociosidade Manha]]-2))</f>
        <v>0</v>
      </c>
      <c r="G92">
        <f>IF((Tabela13[[#This Row],[Ociosidade Tarde]]-2)&gt;3,3,(Tabela13[[#This Row],[Ociosidade Tarde]]-2))</f>
        <v>2</v>
      </c>
      <c r="H92">
        <v>2</v>
      </c>
      <c r="I92">
        <v>4</v>
      </c>
      <c r="J92">
        <v>10</v>
      </c>
      <c r="K92" t="s">
        <v>4</v>
      </c>
      <c r="L92">
        <v>1</v>
      </c>
      <c r="M92">
        <v>26</v>
      </c>
      <c r="N92" t="s">
        <v>8</v>
      </c>
      <c r="O92" t="str">
        <f>IF(AND(Tabela13[[#This Row],[Ociosidade Manha]]&gt;2,Tabela13[[#This Row],[Ociosidade Tarde]]&gt;2),"ok","não")</f>
        <v>não</v>
      </c>
      <c r="Q92" t="s">
        <v>379</v>
      </c>
      <c r="R92" s="2" t="str">
        <f>IFERROR(IF(VLOOKUP(Tabela13[[#This Row],[Cod_esc]],'EE''s aptas'!A:B,1,0)=Tabela13[[#This Row],[Cod_esc]],"sim"),"")</f>
        <v/>
      </c>
      <c r="S92" s="2"/>
      <c r="T92" s="2" t="str">
        <f>IFERROR(IF(VLOOKUP(Tabela13[[#This Row],[Cod_esc]],Planilha4!B:B,1,0)=Tabela13[[#This Row],[Cod_esc]],"Consta",),"")</f>
        <v/>
      </c>
      <c r="U92" s="2" t="str">
        <f>IFERROR(IF(VLOOKUP(Tabela13[[#This Row],[Cod_esc]],Planilha4!C:C,1,0)=Tabela13[[#This Row],[Cod_esc]],"Consta"),"")</f>
        <v/>
      </c>
      <c r="V92" s="2" t="str">
        <f>IFERROR(IF(VLOOKUP(Tabela13[[#This Row],[Cod_esc]],Planilha4!D:D,1,0)=Tabela13[[#This Row],[Cod_esc]],"Consta"),"")</f>
        <v/>
      </c>
      <c r="W92" s="2" t="str">
        <f>IFERROR(IF(VLOOKUP(Tabela13[[#This Row],[Cod_esc]],Planilha4!E:E,1,0)=Tabela13[[#This Row],[Cod_esc]],"Consta"),"")</f>
        <v/>
      </c>
      <c r="X92" s="2" t="str">
        <f>IFERROR(IF(VLOOKUP(Tabela13[[#This Row],[Cod_esc]],Planilha4!F:F,1,0)=Tabela13[[#This Row],[Cod_esc]],"Consta"),"")</f>
        <v/>
      </c>
      <c r="Y92" s="2" t="str">
        <f>IF(COUNTBLANK(Tabela13[[#This Row],[Esc1]:[Esc5]])&lt;5,"Consta","")</f>
        <v/>
      </c>
      <c r="Z92" s="2">
        <v>35562282</v>
      </c>
      <c r="AA92" s="2" t="s">
        <v>532</v>
      </c>
      <c r="AB92" s="2">
        <v>2551</v>
      </c>
      <c r="AC92" s="2">
        <v>772</v>
      </c>
    </row>
    <row r="93" spans="1:29" x14ac:dyDescent="0.25">
      <c r="A93" t="s">
        <v>135</v>
      </c>
      <c r="B93" t="s">
        <v>136</v>
      </c>
      <c r="C93" t="s">
        <v>136</v>
      </c>
      <c r="D93">
        <v>6403</v>
      </c>
      <c r="E93" t="s">
        <v>138</v>
      </c>
      <c r="F93">
        <f>IF((Tabela13[[#This Row],[Ociosidade Manha]]-2)&gt;2,2,(Tabela13[[#This Row],[Ociosidade Manha]]-2))</f>
        <v>1</v>
      </c>
      <c r="G93">
        <f>IF((Tabela13[[#This Row],[Ociosidade Tarde]]-2)&gt;3,3,(Tabela13[[#This Row],[Ociosidade Tarde]]-2))</f>
        <v>3</v>
      </c>
      <c r="H93">
        <v>3</v>
      </c>
      <c r="I93">
        <v>6</v>
      </c>
      <c r="J93">
        <v>4</v>
      </c>
      <c r="K93" t="s">
        <v>4</v>
      </c>
      <c r="L93">
        <v>1</v>
      </c>
      <c r="M93">
        <v>18</v>
      </c>
      <c r="N93" t="s">
        <v>8</v>
      </c>
      <c r="O93" t="str">
        <f>IF(AND(Tabela13[[#This Row],[Ociosidade Manha]]&gt;2,Tabela13[[#This Row],[Ociosidade Tarde]]&gt;2),"ok","não")</f>
        <v>ok</v>
      </c>
      <c r="P93" t="s">
        <v>371</v>
      </c>
      <c r="Q93" t="s">
        <v>379</v>
      </c>
      <c r="R93" s="2" t="str">
        <f>IFERROR(IF(VLOOKUP(Tabela13[[#This Row],[Cod_esc]],'EE''s aptas'!A:B,1,0)=Tabela13[[#This Row],[Cod_esc]],"sim"),"")</f>
        <v/>
      </c>
      <c r="S93" s="2"/>
      <c r="T93" s="2" t="str">
        <f>IFERROR(IF(VLOOKUP(Tabela13[[#This Row],[Cod_esc]],Planilha4!B:B,1,0)=Tabela13[[#This Row],[Cod_esc]],"Consta",),"")</f>
        <v/>
      </c>
      <c r="U93" s="2" t="str">
        <f>IFERROR(IF(VLOOKUP(Tabela13[[#This Row],[Cod_esc]],Planilha4!C:C,1,0)=Tabela13[[#This Row],[Cod_esc]],"Consta"),"")</f>
        <v/>
      </c>
      <c r="V93" s="2" t="str">
        <f>IFERROR(IF(VLOOKUP(Tabela13[[#This Row],[Cod_esc]],Planilha4!D:D,1,0)=Tabela13[[#This Row],[Cod_esc]],"Consta"),"")</f>
        <v/>
      </c>
      <c r="W93" s="2" t="str">
        <f>IFERROR(IF(VLOOKUP(Tabela13[[#This Row],[Cod_esc]],Planilha4!E:E,1,0)=Tabela13[[#This Row],[Cod_esc]],"Consta"),"")</f>
        <v/>
      </c>
      <c r="X93" s="2" t="str">
        <f>IFERROR(IF(VLOOKUP(Tabela13[[#This Row],[Cod_esc]],Planilha4!F:F,1,0)=Tabela13[[#This Row],[Cod_esc]],"Consta"),"")</f>
        <v/>
      </c>
      <c r="Y93" s="2" t="str">
        <f>IF(COUNTBLANK(Tabela13[[#This Row],[Esc1]:[Esc5]])&lt;5,"Consta","")</f>
        <v/>
      </c>
      <c r="Z93" s="2">
        <v>35562282</v>
      </c>
      <c r="AA93" s="2" t="s">
        <v>532</v>
      </c>
      <c r="AB93" s="2">
        <v>2551</v>
      </c>
      <c r="AC93" s="2">
        <v>633</v>
      </c>
    </row>
    <row r="94" spans="1:29" x14ac:dyDescent="0.25">
      <c r="A94" t="s">
        <v>135</v>
      </c>
      <c r="B94" t="s">
        <v>136</v>
      </c>
      <c r="C94" t="s">
        <v>136</v>
      </c>
      <c r="D94">
        <v>921051</v>
      </c>
      <c r="E94" t="s">
        <v>139</v>
      </c>
      <c r="F94">
        <f>IF((Tabela13[[#This Row],[Ociosidade Manha]]-2)&gt;2,2,(Tabela13[[#This Row],[Ociosidade Manha]]-2))</f>
        <v>-2</v>
      </c>
      <c r="G94">
        <f>IF((Tabela13[[#This Row],[Ociosidade Tarde]]-2)&gt;3,3,(Tabela13[[#This Row],[Ociosidade Tarde]]-2))</f>
        <v>-2</v>
      </c>
      <c r="H94">
        <v>0</v>
      </c>
      <c r="I94">
        <v>0</v>
      </c>
      <c r="J94">
        <v>0</v>
      </c>
      <c r="K94" t="s">
        <v>4</v>
      </c>
      <c r="L94">
        <v>1</v>
      </c>
      <c r="M94">
        <v>11</v>
      </c>
      <c r="N94" t="s">
        <v>8</v>
      </c>
      <c r="O94" t="str">
        <f>IF(AND(Tabela13[[#This Row],[Ociosidade Manha]]&gt;2,Tabela13[[#This Row],[Ociosidade Tarde]]&gt;2),"ok","não")</f>
        <v>não</v>
      </c>
      <c r="Q94" t="s">
        <v>379</v>
      </c>
      <c r="R94" s="2" t="str">
        <f>IFERROR(IF(VLOOKUP(Tabela13[[#This Row],[Cod_esc]],'EE''s aptas'!A:B,1,0)=Tabela13[[#This Row],[Cod_esc]],"sim"),"")</f>
        <v/>
      </c>
      <c r="S94" s="2"/>
      <c r="T94" s="2" t="str">
        <f>IFERROR(IF(VLOOKUP(Tabela13[[#This Row],[Cod_esc]],Planilha4!B:B,1,0)=Tabela13[[#This Row],[Cod_esc]],"Consta",),"")</f>
        <v/>
      </c>
      <c r="U94" s="2" t="str">
        <f>IFERROR(IF(VLOOKUP(Tabela13[[#This Row],[Cod_esc]],Planilha4!C:C,1,0)=Tabela13[[#This Row],[Cod_esc]],"Consta"),"")</f>
        <v/>
      </c>
      <c r="V94" s="2" t="str">
        <f>IFERROR(IF(VLOOKUP(Tabela13[[#This Row],[Cod_esc]],Planilha4!D:D,1,0)=Tabela13[[#This Row],[Cod_esc]],"Consta"),"")</f>
        <v/>
      </c>
      <c r="W94" s="2" t="str">
        <f>IFERROR(IF(VLOOKUP(Tabela13[[#This Row],[Cod_esc]],Planilha4!E:E,1,0)=Tabela13[[#This Row],[Cod_esc]],"Consta"),"")</f>
        <v/>
      </c>
      <c r="X94" s="2" t="str">
        <f>IFERROR(IF(VLOOKUP(Tabela13[[#This Row],[Cod_esc]],Planilha4!F:F,1,0)=Tabela13[[#This Row],[Cod_esc]],"Consta"),"")</f>
        <v/>
      </c>
      <c r="Y94" s="2" t="str">
        <f>IF(COUNTBLANK(Tabela13[[#This Row],[Esc1]:[Esc5]])&lt;5,"Consta","")</f>
        <v/>
      </c>
      <c r="Z94" s="2">
        <v>35562282</v>
      </c>
      <c r="AA94" s="2" t="s">
        <v>532</v>
      </c>
      <c r="AB94" s="2">
        <v>2551</v>
      </c>
      <c r="AC94" s="2">
        <v>213</v>
      </c>
    </row>
    <row r="95" spans="1:29" x14ac:dyDescent="0.25">
      <c r="A95" t="s">
        <v>135</v>
      </c>
      <c r="B95" t="s">
        <v>136</v>
      </c>
      <c r="C95" t="s">
        <v>136</v>
      </c>
      <c r="D95">
        <v>6415</v>
      </c>
      <c r="E95" t="s">
        <v>140</v>
      </c>
      <c r="F95">
        <f>IF((Tabela13[[#This Row],[Ociosidade Manha]]-2)&gt;2,2,(Tabela13[[#This Row],[Ociosidade Manha]]-2))</f>
        <v>-2</v>
      </c>
      <c r="G95">
        <f>IF((Tabela13[[#This Row],[Ociosidade Tarde]]-2)&gt;3,3,(Tabela13[[#This Row],[Ociosidade Tarde]]-2))</f>
        <v>-2</v>
      </c>
      <c r="H95">
        <v>0</v>
      </c>
      <c r="I95">
        <v>0</v>
      </c>
      <c r="J95">
        <v>1</v>
      </c>
      <c r="K95" t="s">
        <v>4</v>
      </c>
      <c r="L95">
        <v>1</v>
      </c>
      <c r="M95">
        <v>18</v>
      </c>
      <c r="N95" t="s">
        <v>8</v>
      </c>
      <c r="O95" t="str">
        <f>IF(AND(Tabela13[[#This Row],[Ociosidade Manha]]&gt;2,Tabela13[[#This Row],[Ociosidade Tarde]]&gt;2),"ok","não")</f>
        <v>não</v>
      </c>
      <c r="Q95" t="s">
        <v>379</v>
      </c>
      <c r="R95" s="2" t="str">
        <f>IFERROR(IF(VLOOKUP(Tabela13[[#This Row],[Cod_esc]],'EE''s aptas'!A:B,1,0)=Tabela13[[#This Row],[Cod_esc]],"sim"),"")</f>
        <v/>
      </c>
      <c r="S95" s="2"/>
      <c r="T95" s="2" t="str">
        <f>IFERROR(IF(VLOOKUP(Tabela13[[#This Row],[Cod_esc]],Planilha4!B:B,1,0)=Tabela13[[#This Row],[Cod_esc]],"Consta",),"")</f>
        <v/>
      </c>
      <c r="U95" s="2" t="str">
        <f>IFERROR(IF(VLOOKUP(Tabela13[[#This Row],[Cod_esc]],Planilha4!C:C,1,0)=Tabela13[[#This Row],[Cod_esc]],"Consta"),"")</f>
        <v/>
      </c>
      <c r="V95" s="2" t="str">
        <f>IFERROR(IF(VLOOKUP(Tabela13[[#This Row],[Cod_esc]],Planilha4!D:D,1,0)=Tabela13[[#This Row],[Cod_esc]],"Consta"),"")</f>
        <v/>
      </c>
      <c r="W95" s="2" t="str">
        <f>IFERROR(IF(VLOOKUP(Tabela13[[#This Row],[Cod_esc]],Planilha4!E:E,1,0)=Tabela13[[#This Row],[Cod_esc]],"Consta"),"")</f>
        <v/>
      </c>
      <c r="X95" s="2" t="str">
        <f>IFERROR(IF(VLOOKUP(Tabela13[[#This Row],[Cod_esc]],Planilha4!F:F,1,0)=Tabela13[[#This Row],[Cod_esc]],"Consta"),"")</f>
        <v/>
      </c>
      <c r="Y95" s="2" t="str">
        <f>IF(COUNTBLANK(Tabela13[[#This Row],[Esc1]:[Esc5]])&lt;5,"Consta","")</f>
        <v/>
      </c>
      <c r="Z95" s="2">
        <v>35562282</v>
      </c>
      <c r="AA95" s="2" t="s">
        <v>532</v>
      </c>
      <c r="AB95" s="2">
        <v>2551</v>
      </c>
      <c r="AC95" s="2">
        <v>471</v>
      </c>
    </row>
    <row r="96" spans="1:29" x14ac:dyDescent="0.25">
      <c r="A96" t="s">
        <v>135</v>
      </c>
      <c r="B96" t="s">
        <v>136</v>
      </c>
      <c r="C96" t="s">
        <v>136</v>
      </c>
      <c r="D96">
        <v>6385</v>
      </c>
      <c r="E96" t="s">
        <v>141</v>
      </c>
      <c r="F96">
        <f>IF((Tabela13[[#This Row],[Ociosidade Manha]]-2)&gt;2,2,(Tabela13[[#This Row],[Ociosidade Manha]]-2))</f>
        <v>0</v>
      </c>
      <c r="G96">
        <f>IF((Tabela13[[#This Row],[Ociosidade Tarde]]-2)&gt;3,3,(Tabela13[[#This Row],[Ociosidade Tarde]]-2))</f>
        <v>1</v>
      </c>
      <c r="H96">
        <v>2</v>
      </c>
      <c r="I96">
        <v>3</v>
      </c>
      <c r="J96">
        <v>7</v>
      </c>
      <c r="K96" t="s">
        <v>4</v>
      </c>
      <c r="L96">
        <v>1</v>
      </c>
      <c r="M96">
        <v>7</v>
      </c>
      <c r="N96" t="s">
        <v>8</v>
      </c>
      <c r="O96" t="str">
        <f>IF(AND(Tabela13[[#This Row],[Ociosidade Manha]]&gt;2,Tabela13[[#This Row],[Ociosidade Tarde]]&gt;2),"ok","não")</f>
        <v>não</v>
      </c>
      <c r="Q96" t="s">
        <v>379</v>
      </c>
      <c r="R96" s="2" t="str">
        <f>IFERROR(IF(VLOOKUP(Tabela13[[#This Row],[Cod_esc]],'EE''s aptas'!A:B,1,0)=Tabela13[[#This Row],[Cod_esc]],"sim"),"")</f>
        <v/>
      </c>
      <c r="S96" s="2"/>
      <c r="T96" s="2" t="str">
        <f>IFERROR(IF(VLOOKUP(Tabela13[[#This Row],[Cod_esc]],Planilha4!B:B,1,0)=Tabela13[[#This Row],[Cod_esc]],"Consta",),"")</f>
        <v/>
      </c>
      <c r="U96" s="2" t="str">
        <f>IFERROR(IF(VLOOKUP(Tabela13[[#This Row],[Cod_esc]],Planilha4!C:C,1,0)=Tabela13[[#This Row],[Cod_esc]],"Consta"),"")</f>
        <v/>
      </c>
      <c r="V96" s="2" t="str">
        <f>IFERROR(IF(VLOOKUP(Tabela13[[#This Row],[Cod_esc]],Planilha4!D:D,1,0)=Tabela13[[#This Row],[Cod_esc]],"Consta"),"")</f>
        <v/>
      </c>
      <c r="W96" s="2" t="str">
        <f>IFERROR(IF(VLOOKUP(Tabela13[[#This Row],[Cod_esc]],Planilha4!E:E,1,0)=Tabela13[[#This Row],[Cod_esc]],"Consta"),"")</f>
        <v/>
      </c>
      <c r="X96" s="2" t="str">
        <f>IFERROR(IF(VLOOKUP(Tabela13[[#This Row],[Cod_esc]],Planilha4!F:F,1,0)=Tabela13[[#This Row],[Cod_esc]],"Consta"),"")</f>
        <v/>
      </c>
      <c r="Y96" s="2" t="str">
        <f>IF(COUNTBLANK(Tabela13[[#This Row],[Esc1]:[Esc5]])&lt;5,"Consta","")</f>
        <v/>
      </c>
      <c r="Z96" s="2">
        <v>35562282</v>
      </c>
      <c r="AA96" s="2" t="s">
        <v>532</v>
      </c>
      <c r="AB96" s="2">
        <v>2551</v>
      </c>
      <c r="AC96" s="2">
        <v>422</v>
      </c>
    </row>
    <row r="97" spans="1:29" x14ac:dyDescent="0.25">
      <c r="A97" t="s">
        <v>135</v>
      </c>
      <c r="B97" t="s">
        <v>135</v>
      </c>
      <c r="C97" t="s">
        <v>135</v>
      </c>
      <c r="D97">
        <v>13687</v>
      </c>
      <c r="E97" t="s">
        <v>143</v>
      </c>
      <c r="F97">
        <f>IF((Tabela13[[#This Row],[Ociosidade Manha]]-2)&gt;2,2,(Tabela13[[#This Row],[Ociosidade Manha]]-2))</f>
        <v>2</v>
      </c>
      <c r="G97">
        <f>IF((Tabela13[[#This Row],[Ociosidade Tarde]]-2)&gt;3,3,(Tabela13[[#This Row],[Ociosidade Tarde]]-2))</f>
        <v>3</v>
      </c>
      <c r="H97">
        <v>6</v>
      </c>
      <c r="I97">
        <v>7</v>
      </c>
      <c r="J97">
        <v>1</v>
      </c>
      <c r="K97" t="s">
        <v>4</v>
      </c>
      <c r="L97">
        <v>1</v>
      </c>
      <c r="M97">
        <v>9</v>
      </c>
      <c r="N97" t="s">
        <v>8</v>
      </c>
      <c r="O97" t="str">
        <f>IF(AND(Tabela13[[#This Row],[Ociosidade Manha]]&gt;2,Tabela13[[#This Row],[Ociosidade Tarde]]&gt;2),"ok","não")</f>
        <v>ok</v>
      </c>
      <c r="Q97" t="s">
        <v>379</v>
      </c>
      <c r="R97" s="2" t="str">
        <f>IFERROR(IF(VLOOKUP(Tabela13[[#This Row],[Cod_esc]],'EE''s aptas'!A:B,1,0)=Tabela13[[#This Row],[Cod_esc]],"sim"),"")</f>
        <v/>
      </c>
      <c r="S97" s="2"/>
      <c r="T97" s="2" t="str">
        <f>IFERROR(IF(VLOOKUP(Tabela13[[#This Row],[Cod_esc]],Planilha4!B:B,1,0)=Tabela13[[#This Row],[Cod_esc]],"Consta",),"")</f>
        <v/>
      </c>
      <c r="U97" s="2" t="str">
        <f>IFERROR(IF(VLOOKUP(Tabela13[[#This Row],[Cod_esc]],Planilha4!C:C,1,0)=Tabela13[[#This Row],[Cod_esc]],"Consta"),"")</f>
        <v/>
      </c>
      <c r="V97" s="2" t="str">
        <f>IFERROR(IF(VLOOKUP(Tabela13[[#This Row],[Cod_esc]],Planilha4!D:D,1,0)=Tabela13[[#This Row],[Cod_esc]],"Consta"),"")</f>
        <v/>
      </c>
      <c r="W97" s="2" t="str">
        <f>IFERROR(IF(VLOOKUP(Tabela13[[#This Row],[Cod_esc]],Planilha4!E:E,1,0)=Tabela13[[#This Row],[Cod_esc]],"Consta"),"")</f>
        <v/>
      </c>
      <c r="X97" s="2" t="str">
        <f>IFERROR(IF(VLOOKUP(Tabela13[[#This Row],[Cod_esc]],Planilha4!F:F,1,0)=Tabela13[[#This Row],[Cod_esc]],"Consta"),"")</f>
        <v/>
      </c>
      <c r="Y97" s="2" t="str">
        <f>IF(COUNTBLANK(Tabela13[[#This Row],[Esc1]:[Esc5]])&lt;5,"Consta","")</f>
        <v/>
      </c>
      <c r="Z97" s="2">
        <v>35013961</v>
      </c>
      <c r="AA97" s="2" t="s">
        <v>547</v>
      </c>
      <c r="AB97" s="2">
        <v>1431</v>
      </c>
      <c r="AC97" s="2">
        <v>222</v>
      </c>
    </row>
    <row r="98" spans="1:29" x14ac:dyDescent="0.25">
      <c r="A98" t="s">
        <v>135</v>
      </c>
      <c r="B98" t="s">
        <v>135</v>
      </c>
      <c r="C98" t="s">
        <v>135</v>
      </c>
      <c r="D98">
        <v>13705</v>
      </c>
      <c r="E98" t="s">
        <v>144</v>
      </c>
      <c r="F98">
        <f>IF((Tabela13[[#This Row],[Ociosidade Manha]]-2)&gt;2,2,(Tabela13[[#This Row],[Ociosidade Manha]]-2))</f>
        <v>-2</v>
      </c>
      <c r="G98">
        <f>IF((Tabela13[[#This Row],[Ociosidade Tarde]]-2)&gt;3,3,(Tabela13[[#This Row],[Ociosidade Tarde]]-2))</f>
        <v>-2</v>
      </c>
      <c r="H98">
        <v>0</v>
      </c>
      <c r="I98">
        <v>0</v>
      </c>
      <c r="J98">
        <v>0</v>
      </c>
      <c r="K98" t="s">
        <v>4</v>
      </c>
      <c r="L98">
        <v>1</v>
      </c>
      <c r="M98">
        <v>32</v>
      </c>
      <c r="N98" t="s">
        <v>8</v>
      </c>
      <c r="O98" t="str">
        <f>IF(AND(Tabela13[[#This Row],[Ociosidade Manha]]&gt;2,Tabela13[[#This Row],[Ociosidade Tarde]]&gt;2),"ok","não")</f>
        <v>não</v>
      </c>
      <c r="Q98" t="s">
        <v>379</v>
      </c>
      <c r="R98" s="2" t="str">
        <f>IFERROR(IF(VLOOKUP(Tabela13[[#This Row],[Cod_esc]],'EE''s aptas'!A:B,1,0)=Tabela13[[#This Row],[Cod_esc]],"sim"),"")</f>
        <v/>
      </c>
      <c r="S98" s="2"/>
      <c r="T98" s="2" t="str">
        <f>IFERROR(IF(VLOOKUP(Tabela13[[#This Row],[Cod_esc]],Planilha4!B:B,1,0)=Tabela13[[#This Row],[Cod_esc]],"Consta",),"")</f>
        <v/>
      </c>
      <c r="U98" s="2" t="str">
        <f>IFERROR(IF(VLOOKUP(Tabela13[[#This Row],[Cod_esc]],Planilha4!C:C,1,0)=Tabela13[[#This Row],[Cod_esc]],"Consta"),"")</f>
        <v/>
      </c>
      <c r="V98" s="2" t="str">
        <f>IFERROR(IF(VLOOKUP(Tabela13[[#This Row],[Cod_esc]],Planilha4!D:D,1,0)=Tabela13[[#This Row],[Cod_esc]],"Consta"),"")</f>
        <v/>
      </c>
      <c r="W98" s="2" t="str">
        <f>IFERROR(IF(VLOOKUP(Tabela13[[#This Row],[Cod_esc]],Planilha4!E:E,1,0)=Tabela13[[#This Row],[Cod_esc]],"Consta"),"")</f>
        <v/>
      </c>
      <c r="X98" s="2" t="str">
        <f>IFERROR(IF(VLOOKUP(Tabela13[[#This Row],[Cod_esc]],Planilha4!F:F,1,0)=Tabela13[[#This Row],[Cod_esc]],"Consta"),"")</f>
        <v/>
      </c>
      <c r="Y98" s="2" t="str">
        <f>IF(COUNTBLANK(Tabela13[[#This Row],[Esc1]:[Esc5]])&lt;5,"Consta","")</f>
        <v/>
      </c>
      <c r="Z98" s="2">
        <v>35013961</v>
      </c>
      <c r="AA98" s="2" t="s">
        <v>547</v>
      </c>
      <c r="AB98" s="2">
        <v>1431</v>
      </c>
      <c r="AC98" s="2">
        <v>353</v>
      </c>
    </row>
    <row r="99" spans="1:29" x14ac:dyDescent="0.25">
      <c r="A99" t="s">
        <v>135</v>
      </c>
      <c r="B99" t="s">
        <v>135</v>
      </c>
      <c r="C99" t="s">
        <v>135</v>
      </c>
      <c r="D99">
        <v>13821</v>
      </c>
      <c r="E99" t="s">
        <v>145</v>
      </c>
      <c r="F99">
        <f>IF((Tabela13[[#This Row],[Ociosidade Manha]]-2)&gt;2,2,(Tabela13[[#This Row],[Ociosidade Manha]]-2))</f>
        <v>2</v>
      </c>
      <c r="G99">
        <f>IF((Tabela13[[#This Row],[Ociosidade Tarde]]-2)&gt;3,3,(Tabela13[[#This Row],[Ociosidade Tarde]]-2))</f>
        <v>1</v>
      </c>
      <c r="H99">
        <v>6</v>
      </c>
      <c r="I99">
        <v>3</v>
      </c>
      <c r="J99">
        <v>4</v>
      </c>
      <c r="K99" t="s">
        <v>4</v>
      </c>
      <c r="L99">
        <v>1</v>
      </c>
      <c r="M99">
        <v>17</v>
      </c>
      <c r="N99" t="s">
        <v>8</v>
      </c>
      <c r="O99" t="str">
        <f>IF(AND(Tabela13[[#This Row],[Ociosidade Manha]]&gt;2,Tabela13[[#This Row],[Ociosidade Tarde]]&gt;2),"ok","não")</f>
        <v>ok</v>
      </c>
      <c r="P99" t="s">
        <v>371</v>
      </c>
      <c r="Q99" t="s">
        <v>379</v>
      </c>
      <c r="R99" s="2" t="str">
        <f>IFERROR(IF(VLOOKUP(Tabela13[[#This Row],[Cod_esc]],'EE''s aptas'!A:B,1,0)=Tabela13[[#This Row],[Cod_esc]],"sim"),"")</f>
        <v/>
      </c>
      <c r="S99" s="2"/>
      <c r="T99" s="2" t="str">
        <f>IFERROR(IF(VLOOKUP(Tabela13[[#This Row],[Cod_esc]],Planilha4!B:B,1,0)=Tabela13[[#This Row],[Cod_esc]],"Consta",),"")</f>
        <v/>
      </c>
      <c r="U99" s="2" t="str">
        <f>IFERROR(IF(VLOOKUP(Tabela13[[#This Row],[Cod_esc]],Planilha4!C:C,1,0)=Tabela13[[#This Row],[Cod_esc]],"Consta"),"")</f>
        <v/>
      </c>
      <c r="V99" s="2" t="str">
        <f>IFERROR(IF(VLOOKUP(Tabela13[[#This Row],[Cod_esc]],Planilha4!D:D,1,0)=Tabela13[[#This Row],[Cod_esc]],"Consta"),"")</f>
        <v/>
      </c>
      <c r="W99" s="2" t="str">
        <f>IFERROR(IF(VLOOKUP(Tabela13[[#This Row],[Cod_esc]],Planilha4!E:E,1,0)=Tabela13[[#This Row],[Cod_esc]],"Consta"),"")</f>
        <v/>
      </c>
      <c r="X99" s="2" t="str">
        <f>IFERROR(IF(VLOOKUP(Tabela13[[#This Row],[Cod_esc]],Planilha4!F:F,1,0)=Tabela13[[#This Row],[Cod_esc]],"Consta"),"")</f>
        <v/>
      </c>
      <c r="Y99" s="2" t="str">
        <f>IF(COUNTBLANK(Tabela13[[#This Row],[Esc1]:[Esc5]])&lt;5,"Consta","")</f>
        <v/>
      </c>
      <c r="Z99" s="2">
        <v>35013961</v>
      </c>
      <c r="AA99" s="2" t="s">
        <v>547</v>
      </c>
      <c r="AB99" s="2">
        <v>1431</v>
      </c>
      <c r="AC99" s="2">
        <v>322</v>
      </c>
    </row>
    <row r="100" spans="1:29" x14ac:dyDescent="0.25">
      <c r="A100" t="s">
        <v>135</v>
      </c>
      <c r="B100" t="s">
        <v>135</v>
      </c>
      <c r="C100" t="s">
        <v>135</v>
      </c>
      <c r="D100">
        <v>45433</v>
      </c>
      <c r="E100" t="s">
        <v>146</v>
      </c>
      <c r="F100">
        <f>IF((Tabela13[[#This Row],[Ociosidade Manha]]-2)&gt;2,2,(Tabela13[[#This Row],[Ociosidade Manha]]-2))</f>
        <v>-2</v>
      </c>
      <c r="G100">
        <f>IF((Tabela13[[#This Row],[Ociosidade Tarde]]-2)&gt;3,3,(Tabela13[[#This Row],[Ociosidade Tarde]]-2))</f>
        <v>1</v>
      </c>
      <c r="H100">
        <v>0</v>
      </c>
      <c r="I100">
        <v>3</v>
      </c>
      <c r="J100">
        <v>0</v>
      </c>
      <c r="K100" t="s">
        <v>4</v>
      </c>
      <c r="L100">
        <v>1</v>
      </c>
      <c r="M100">
        <v>10</v>
      </c>
      <c r="N100" t="s">
        <v>8</v>
      </c>
      <c r="O100" t="str">
        <f>IF(AND(Tabela13[[#This Row],[Ociosidade Manha]]&gt;2,Tabela13[[#This Row],[Ociosidade Tarde]]&gt;2),"ok","não")</f>
        <v>não</v>
      </c>
      <c r="Q100" t="s">
        <v>379</v>
      </c>
      <c r="R100" s="2" t="str">
        <f>IFERROR(IF(VLOOKUP(Tabela13[[#This Row],[Cod_esc]],'EE''s aptas'!A:B,1,0)=Tabela13[[#This Row],[Cod_esc]],"sim"),"")</f>
        <v/>
      </c>
      <c r="S100" s="2"/>
      <c r="T100" s="2" t="str">
        <f>IFERROR(IF(VLOOKUP(Tabela13[[#This Row],[Cod_esc]],Planilha4!B:B,1,0)=Tabela13[[#This Row],[Cod_esc]],"Consta",),"")</f>
        <v/>
      </c>
      <c r="U100" s="2" t="str">
        <f>IFERROR(IF(VLOOKUP(Tabela13[[#This Row],[Cod_esc]],Planilha4!C:C,1,0)=Tabela13[[#This Row],[Cod_esc]],"Consta"),"")</f>
        <v/>
      </c>
      <c r="V100" s="2" t="str">
        <f>IFERROR(IF(VLOOKUP(Tabela13[[#This Row],[Cod_esc]],Planilha4!D:D,1,0)=Tabela13[[#This Row],[Cod_esc]],"Consta"),"")</f>
        <v/>
      </c>
      <c r="W100" s="2" t="str">
        <f>IFERROR(IF(VLOOKUP(Tabela13[[#This Row],[Cod_esc]],Planilha4!E:E,1,0)=Tabela13[[#This Row],[Cod_esc]],"Consta"),"")</f>
        <v/>
      </c>
      <c r="X100" s="2" t="str">
        <f>IFERROR(IF(VLOOKUP(Tabela13[[#This Row],[Cod_esc]],Planilha4!F:F,1,0)=Tabela13[[#This Row],[Cod_esc]],"Consta"),"")</f>
        <v/>
      </c>
      <c r="Y100" s="2" t="str">
        <f>IF(COUNTBLANK(Tabela13[[#This Row],[Esc1]:[Esc5]])&lt;5,"Consta","")</f>
        <v/>
      </c>
      <c r="Z100" s="2">
        <v>35013961</v>
      </c>
      <c r="AA100" s="2" t="s">
        <v>547</v>
      </c>
      <c r="AB100" s="2">
        <v>1431</v>
      </c>
      <c r="AC100" s="2">
        <v>233</v>
      </c>
    </row>
    <row r="101" spans="1:29" x14ac:dyDescent="0.25">
      <c r="A101" t="s">
        <v>135</v>
      </c>
      <c r="B101" t="s">
        <v>147</v>
      </c>
      <c r="C101" t="s">
        <v>147</v>
      </c>
      <c r="D101">
        <v>920332</v>
      </c>
      <c r="E101" t="s">
        <v>148</v>
      </c>
      <c r="F101">
        <f>IF((Tabela13[[#This Row],[Ociosidade Manha]]-2)&gt;2,2,(Tabela13[[#This Row],[Ociosidade Manha]]-2))</f>
        <v>-2</v>
      </c>
      <c r="G101">
        <f>IF((Tabela13[[#This Row],[Ociosidade Tarde]]-2)&gt;3,3,(Tabela13[[#This Row],[Ociosidade Tarde]]-2))</f>
        <v>-2</v>
      </c>
      <c r="H101">
        <v>0</v>
      </c>
      <c r="I101">
        <v>0</v>
      </c>
      <c r="J101">
        <v>3</v>
      </c>
      <c r="K101" t="s">
        <v>4</v>
      </c>
      <c r="L101">
        <v>1</v>
      </c>
      <c r="M101">
        <v>8</v>
      </c>
      <c r="N101" t="s">
        <v>8</v>
      </c>
      <c r="O101" t="str">
        <f>IF(AND(Tabela13[[#This Row],[Ociosidade Manha]]&gt;2,Tabela13[[#This Row],[Ociosidade Tarde]]&gt;2),"ok","não")</f>
        <v>não</v>
      </c>
      <c r="Q101" t="s">
        <v>379</v>
      </c>
      <c r="R101" s="2" t="str">
        <f>IFERROR(IF(VLOOKUP(Tabela13[[#This Row],[Cod_esc]],'EE''s aptas'!A:B,1,0)=Tabela13[[#This Row],[Cod_esc]],"sim"),"")</f>
        <v/>
      </c>
      <c r="S101" s="2"/>
      <c r="T101" s="2" t="str">
        <f>IFERROR(IF(VLOOKUP(Tabela13[[#This Row],[Cod_esc]],Planilha4!B:B,1,0)=Tabela13[[#This Row],[Cod_esc]],"Consta",),"")</f>
        <v/>
      </c>
      <c r="U101" s="2" t="str">
        <f>IFERROR(IF(VLOOKUP(Tabela13[[#This Row],[Cod_esc]],Planilha4!C:C,1,0)=Tabela13[[#This Row],[Cod_esc]],"Consta"),"")</f>
        <v/>
      </c>
      <c r="V101" s="2" t="str">
        <f>IFERROR(IF(VLOOKUP(Tabela13[[#This Row],[Cod_esc]],Planilha4!D:D,1,0)=Tabela13[[#This Row],[Cod_esc]],"Consta"),"")</f>
        <v/>
      </c>
      <c r="W101" s="2" t="str">
        <f>IFERROR(IF(VLOOKUP(Tabela13[[#This Row],[Cod_esc]],Planilha4!E:E,1,0)=Tabela13[[#This Row],[Cod_esc]],"Consta"),"")</f>
        <v/>
      </c>
      <c r="X101" s="2" t="str">
        <f>IFERROR(IF(VLOOKUP(Tabela13[[#This Row],[Cod_esc]],Planilha4!F:F,1,0)=Tabela13[[#This Row],[Cod_esc]],"Consta"),"")</f>
        <v/>
      </c>
      <c r="Y101" s="2" t="str">
        <f>IF(COUNTBLANK(Tabela13[[#This Row],[Esc1]:[Esc5]])&lt;5,"Consta","")</f>
        <v/>
      </c>
      <c r="Z101" s="2">
        <v>35438431</v>
      </c>
      <c r="AA101" s="2" t="s">
        <v>533</v>
      </c>
      <c r="AB101" s="2">
        <v>1351</v>
      </c>
      <c r="AC101" s="2">
        <v>199</v>
      </c>
    </row>
    <row r="102" spans="1:29" x14ac:dyDescent="0.25">
      <c r="A102" t="s">
        <v>135</v>
      </c>
      <c r="B102" t="s">
        <v>147</v>
      </c>
      <c r="C102" t="s">
        <v>147</v>
      </c>
      <c r="D102">
        <v>6567</v>
      </c>
      <c r="E102" t="s">
        <v>149</v>
      </c>
      <c r="F102">
        <f>IF((Tabela13[[#This Row],[Ociosidade Manha]]-2)&gt;2,2,(Tabela13[[#This Row],[Ociosidade Manha]]-2))</f>
        <v>-2</v>
      </c>
      <c r="G102">
        <f>IF((Tabela13[[#This Row],[Ociosidade Tarde]]-2)&gt;3,3,(Tabela13[[#This Row],[Ociosidade Tarde]]-2))</f>
        <v>0</v>
      </c>
      <c r="H102">
        <v>0</v>
      </c>
      <c r="I102">
        <v>2</v>
      </c>
      <c r="J102">
        <v>0</v>
      </c>
      <c r="K102" t="s">
        <v>4</v>
      </c>
      <c r="L102">
        <v>1</v>
      </c>
      <c r="M102">
        <v>8</v>
      </c>
      <c r="N102" t="s">
        <v>8</v>
      </c>
      <c r="O102" t="str">
        <f>IF(AND(Tabela13[[#This Row],[Ociosidade Manha]]&gt;2,Tabela13[[#This Row],[Ociosidade Tarde]]&gt;2),"ok","não")</f>
        <v>não</v>
      </c>
      <c r="Q102" t="s">
        <v>379</v>
      </c>
      <c r="R102" s="2" t="str">
        <f>IFERROR(IF(VLOOKUP(Tabela13[[#This Row],[Cod_esc]],'EE''s aptas'!A:B,1,0)=Tabela13[[#This Row],[Cod_esc]],"sim"),"")</f>
        <v/>
      </c>
      <c r="S102" s="2"/>
      <c r="T102" s="2" t="str">
        <f>IFERROR(IF(VLOOKUP(Tabela13[[#This Row],[Cod_esc]],Planilha4!B:B,1,0)=Tabela13[[#This Row],[Cod_esc]],"Consta",),"")</f>
        <v/>
      </c>
      <c r="U102" s="2" t="str">
        <f>IFERROR(IF(VLOOKUP(Tabela13[[#This Row],[Cod_esc]],Planilha4!C:C,1,0)=Tabela13[[#This Row],[Cod_esc]],"Consta"),"")</f>
        <v/>
      </c>
      <c r="V102" s="2" t="str">
        <f>IFERROR(IF(VLOOKUP(Tabela13[[#This Row],[Cod_esc]],Planilha4!D:D,1,0)=Tabela13[[#This Row],[Cod_esc]],"Consta"),"")</f>
        <v/>
      </c>
      <c r="W102" s="2" t="str">
        <f>IFERROR(IF(VLOOKUP(Tabela13[[#This Row],[Cod_esc]],Planilha4!E:E,1,0)=Tabela13[[#This Row],[Cod_esc]],"Consta"),"")</f>
        <v/>
      </c>
      <c r="X102" s="2" t="str">
        <f>IFERROR(IF(VLOOKUP(Tabela13[[#This Row],[Cod_esc]],Planilha4!F:F,1,0)=Tabela13[[#This Row],[Cod_esc]],"Consta"),"")</f>
        <v/>
      </c>
      <c r="Y102" s="2" t="str">
        <f>IF(COUNTBLANK(Tabela13[[#This Row],[Esc1]:[Esc5]])&lt;5,"Consta","")</f>
        <v/>
      </c>
      <c r="Z102" s="2">
        <v>35438431</v>
      </c>
      <c r="AA102" s="2" t="s">
        <v>533</v>
      </c>
      <c r="AB102" s="2">
        <v>1351</v>
      </c>
      <c r="AC102" s="2">
        <v>310</v>
      </c>
    </row>
    <row r="103" spans="1:29" x14ac:dyDescent="0.25">
      <c r="A103" t="s">
        <v>135</v>
      </c>
      <c r="B103" t="s">
        <v>147</v>
      </c>
      <c r="C103" t="s">
        <v>147</v>
      </c>
      <c r="D103">
        <v>6543</v>
      </c>
      <c r="E103" t="s">
        <v>150</v>
      </c>
      <c r="F103">
        <f>IF((Tabela13[[#This Row],[Ociosidade Manha]]-2)&gt;2,2,(Tabela13[[#This Row],[Ociosidade Manha]]-2))</f>
        <v>-1</v>
      </c>
      <c r="G103">
        <f>IF((Tabela13[[#This Row],[Ociosidade Tarde]]-2)&gt;3,3,(Tabela13[[#This Row],[Ociosidade Tarde]]-2))</f>
        <v>-1</v>
      </c>
      <c r="H103">
        <v>1</v>
      </c>
      <c r="I103">
        <v>1</v>
      </c>
      <c r="J103">
        <v>5</v>
      </c>
      <c r="K103" t="s">
        <v>4</v>
      </c>
      <c r="L103">
        <v>1</v>
      </c>
      <c r="M103">
        <v>22</v>
      </c>
      <c r="N103" t="s">
        <v>8</v>
      </c>
      <c r="O103" t="str">
        <f>IF(AND(Tabela13[[#This Row],[Ociosidade Manha]]&gt;2,Tabela13[[#This Row],[Ociosidade Tarde]]&gt;2),"ok","não")</f>
        <v>não</v>
      </c>
      <c r="Q103" t="s">
        <v>379</v>
      </c>
      <c r="R103" s="2" t="str">
        <f>IFERROR(IF(VLOOKUP(Tabela13[[#This Row],[Cod_esc]],'EE''s aptas'!A:B,1,0)=Tabela13[[#This Row],[Cod_esc]],"sim"),"")</f>
        <v/>
      </c>
      <c r="S103" s="2"/>
      <c r="T103" s="2" t="str">
        <f>IFERROR(IF(VLOOKUP(Tabela13[[#This Row],[Cod_esc]],Planilha4!B:B,1,0)=Tabela13[[#This Row],[Cod_esc]],"Consta",),"")</f>
        <v/>
      </c>
      <c r="U103" s="2" t="str">
        <f>IFERROR(IF(VLOOKUP(Tabela13[[#This Row],[Cod_esc]],Planilha4!C:C,1,0)=Tabela13[[#This Row],[Cod_esc]],"Consta"),"")</f>
        <v/>
      </c>
      <c r="V103" s="2" t="str">
        <f>IFERROR(IF(VLOOKUP(Tabela13[[#This Row],[Cod_esc]],Planilha4!D:D,1,0)=Tabela13[[#This Row],[Cod_esc]],"Consta"),"")</f>
        <v/>
      </c>
      <c r="W103" s="2" t="str">
        <f>IFERROR(IF(VLOOKUP(Tabela13[[#This Row],[Cod_esc]],Planilha4!E:E,1,0)=Tabela13[[#This Row],[Cod_esc]],"Consta"),"")</f>
        <v/>
      </c>
      <c r="X103" s="2" t="str">
        <f>IFERROR(IF(VLOOKUP(Tabela13[[#This Row],[Cod_esc]],Planilha4!F:F,1,0)=Tabela13[[#This Row],[Cod_esc]],"Consta"),"")</f>
        <v/>
      </c>
      <c r="Y103" s="2" t="str">
        <f>IF(COUNTBLANK(Tabela13[[#This Row],[Esc1]:[Esc5]])&lt;5,"Consta","")</f>
        <v/>
      </c>
      <c r="Z103" s="2">
        <v>35438431</v>
      </c>
      <c r="AA103" s="2" t="s">
        <v>533</v>
      </c>
      <c r="AB103" s="2">
        <v>1351</v>
      </c>
      <c r="AC103" s="2">
        <v>313</v>
      </c>
    </row>
    <row r="104" spans="1:29" x14ac:dyDescent="0.25">
      <c r="A104" t="s">
        <v>135</v>
      </c>
      <c r="B104" t="s">
        <v>147</v>
      </c>
      <c r="C104" t="s">
        <v>147</v>
      </c>
      <c r="D104">
        <v>901878</v>
      </c>
      <c r="E104" t="s">
        <v>151</v>
      </c>
      <c r="F104">
        <f>IF((Tabela13[[#This Row],[Ociosidade Manha]]-2)&gt;2,2,(Tabela13[[#This Row],[Ociosidade Manha]]-2))</f>
        <v>0</v>
      </c>
      <c r="G104">
        <f>IF((Tabela13[[#This Row],[Ociosidade Tarde]]-2)&gt;3,3,(Tabela13[[#This Row],[Ociosidade Tarde]]-2))</f>
        <v>-2</v>
      </c>
      <c r="H104">
        <v>2</v>
      </c>
      <c r="I104">
        <v>0</v>
      </c>
      <c r="J104">
        <v>0</v>
      </c>
      <c r="K104" t="s">
        <v>4</v>
      </c>
      <c r="L104">
        <v>1</v>
      </c>
      <c r="M104">
        <v>13</v>
      </c>
      <c r="N104" t="s">
        <v>8</v>
      </c>
      <c r="O104" t="str">
        <f>IF(AND(Tabela13[[#This Row],[Ociosidade Manha]]&gt;2,Tabela13[[#This Row],[Ociosidade Tarde]]&gt;2),"ok","não")</f>
        <v>não</v>
      </c>
      <c r="Q104" t="s">
        <v>379</v>
      </c>
      <c r="R104" s="2" t="str">
        <f>IFERROR(IF(VLOOKUP(Tabela13[[#This Row],[Cod_esc]],'EE''s aptas'!A:B,1,0)=Tabela13[[#This Row],[Cod_esc]],"sim"),"")</f>
        <v/>
      </c>
      <c r="S104" s="2"/>
      <c r="T104" s="2" t="str">
        <f>IFERROR(IF(VLOOKUP(Tabela13[[#This Row],[Cod_esc]],Planilha4!B:B,1,0)=Tabela13[[#This Row],[Cod_esc]],"Consta",),"")</f>
        <v/>
      </c>
      <c r="U104" s="2" t="str">
        <f>IFERROR(IF(VLOOKUP(Tabela13[[#This Row],[Cod_esc]],Planilha4!C:C,1,0)=Tabela13[[#This Row],[Cod_esc]],"Consta"),"")</f>
        <v/>
      </c>
      <c r="V104" s="2" t="str">
        <f>IFERROR(IF(VLOOKUP(Tabela13[[#This Row],[Cod_esc]],Planilha4!D:D,1,0)=Tabela13[[#This Row],[Cod_esc]],"Consta"),"")</f>
        <v/>
      </c>
      <c r="W104" s="2" t="str">
        <f>IFERROR(IF(VLOOKUP(Tabela13[[#This Row],[Cod_esc]],Planilha4!E:E,1,0)=Tabela13[[#This Row],[Cod_esc]],"Consta"),"")</f>
        <v/>
      </c>
      <c r="X104" s="2" t="str">
        <f>IFERROR(IF(VLOOKUP(Tabela13[[#This Row],[Cod_esc]],Planilha4!F:F,1,0)=Tabela13[[#This Row],[Cod_esc]],"Consta"),"")</f>
        <v/>
      </c>
      <c r="Y104" s="2" t="str">
        <f>IF(COUNTBLANK(Tabela13[[#This Row],[Esc1]:[Esc5]])&lt;5,"Consta","")</f>
        <v/>
      </c>
      <c r="Z104" s="2">
        <v>35438431</v>
      </c>
      <c r="AA104" s="2" t="s">
        <v>533</v>
      </c>
      <c r="AB104" s="2">
        <v>1351</v>
      </c>
      <c r="AC104" s="2">
        <v>138</v>
      </c>
    </row>
    <row r="105" spans="1:29" x14ac:dyDescent="0.25">
      <c r="A105" t="s">
        <v>135</v>
      </c>
      <c r="B105" t="s">
        <v>147</v>
      </c>
      <c r="C105" t="s">
        <v>147</v>
      </c>
      <c r="D105">
        <v>6555</v>
      </c>
      <c r="E105" t="s">
        <v>152</v>
      </c>
      <c r="F105">
        <f>IF((Tabela13[[#This Row],[Ociosidade Manha]]-2)&gt;2,2,(Tabela13[[#This Row],[Ociosidade Manha]]-2))</f>
        <v>-2</v>
      </c>
      <c r="G105">
        <f>IF((Tabela13[[#This Row],[Ociosidade Tarde]]-2)&gt;3,3,(Tabela13[[#This Row],[Ociosidade Tarde]]-2))</f>
        <v>-2</v>
      </c>
      <c r="H105">
        <v>0</v>
      </c>
      <c r="I105">
        <v>0</v>
      </c>
      <c r="J105">
        <v>7</v>
      </c>
      <c r="K105" t="s">
        <v>4</v>
      </c>
      <c r="L105">
        <v>1</v>
      </c>
      <c r="M105">
        <v>13</v>
      </c>
      <c r="N105" t="s">
        <v>8</v>
      </c>
      <c r="O105" t="str">
        <f>IF(AND(Tabela13[[#This Row],[Ociosidade Manha]]&gt;2,Tabela13[[#This Row],[Ociosidade Tarde]]&gt;2),"ok","não")</f>
        <v>não</v>
      </c>
      <c r="Q105" t="s">
        <v>379</v>
      </c>
      <c r="R105" s="2" t="str">
        <f>IFERROR(IF(VLOOKUP(Tabela13[[#This Row],[Cod_esc]],'EE''s aptas'!A:B,1,0)=Tabela13[[#This Row],[Cod_esc]],"sim"),"")</f>
        <v/>
      </c>
      <c r="S105" s="2"/>
      <c r="T105" s="2" t="str">
        <f>IFERROR(IF(VLOOKUP(Tabela13[[#This Row],[Cod_esc]],Planilha4!B:B,1,0)=Tabela13[[#This Row],[Cod_esc]],"Consta",),"")</f>
        <v/>
      </c>
      <c r="U105" s="2" t="str">
        <f>IFERROR(IF(VLOOKUP(Tabela13[[#This Row],[Cod_esc]],Planilha4!C:C,1,0)=Tabela13[[#This Row],[Cod_esc]],"Consta"),"")</f>
        <v/>
      </c>
      <c r="V105" s="2" t="str">
        <f>IFERROR(IF(VLOOKUP(Tabela13[[#This Row],[Cod_esc]],Planilha4!D:D,1,0)=Tabela13[[#This Row],[Cod_esc]],"Consta"),"")</f>
        <v/>
      </c>
      <c r="W105" s="2" t="str">
        <f>IFERROR(IF(VLOOKUP(Tabela13[[#This Row],[Cod_esc]],Planilha4!E:E,1,0)=Tabela13[[#This Row],[Cod_esc]],"Consta"),"")</f>
        <v/>
      </c>
      <c r="X105" s="2" t="str">
        <f>IFERROR(IF(VLOOKUP(Tabela13[[#This Row],[Cod_esc]],Planilha4!F:F,1,0)=Tabela13[[#This Row],[Cod_esc]],"Consta"),"")</f>
        <v/>
      </c>
      <c r="Y105" s="2" t="str">
        <f>IF(COUNTBLANK(Tabela13[[#This Row],[Esc1]:[Esc5]])&lt;5,"Consta","")</f>
        <v/>
      </c>
      <c r="Z105" s="2">
        <v>35438431</v>
      </c>
      <c r="AA105" s="2" t="s">
        <v>533</v>
      </c>
      <c r="AB105" s="2">
        <v>1351</v>
      </c>
      <c r="AC105" s="2">
        <v>445</v>
      </c>
    </row>
    <row r="106" spans="1:29" x14ac:dyDescent="0.25">
      <c r="A106" t="s">
        <v>153</v>
      </c>
      <c r="B106" t="s">
        <v>153</v>
      </c>
      <c r="C106" t="s">
        <v>153</v>
      </c>
      <c r="D106">
        <v>25835</v>
      </c>
      <c r="E106" t="s">
        <v>154</v>
      </c>
      <c r="F106">
        <f>IF((Tabela13[[#This Row],[Ociosidade Manha]]-2)&gt;2,2,(Tabela13[[#This Row],[Ociosidade Manha]]-2))</f>
        <v>0</v>
      </c>
      <c r="G106">
        <f>IF((Tabela13[[#This Row],[Ociosidade Tarde]]-2)&gt;3,3,(Tabela13[[#This Row],[Ociosidade Tarde]]-2))</f>
        <v>2</v>
      </c>
      <c r="H106">
        <v>2</v>
      </c>
      <c r="I106">
        <v>4</v>
      </c>
      <c r="J106">
        <v>0</v>
      </c>
      <c r="K106" t="s">
        <v>4</v>
      </c>
      <c r="L106">
        <v>1</v>
      </c>
      <c r="M106">
        <v>17</v>
      </c>
      <c r="N106" t="s">
        <v>8</v>
      </c>
      <c r="O106" t="str">
        <f>IF(AND(Tabela13[[#This Row],[Ociosidade Manha]]&gt;2,Tabela13[[#This Row],[Ociosidade Tarde]]&gt;2),"ok","não")</f>
        <v>não</v>
      </c>
      <c r="Q106" t="s">
        <v>379</v>
      </c>
      <c r="R106" s="2" t="str">
        <f>IFERROR(IF(VLOOKUP(Tabela13[[#This Row],[Cod_esc]],'EE''s aptas'!A:B,1,0)=Tabela13[[#This Row],[Cod_esc]],"sim"),"")</f>
        <v/>
      </c>
      <c r="S106" s="2"/>
      <c r="T106" s="2" t="str">
        <f>IFERROR(IF(VLOOKUP(Tabela13[[#This Row],[Cod_esc]],Planilha4!B:B,1,0)=Tabela13[[#This Row],[Cod_esc]],"Consta",),"")</f>
        <v/>
      </c>
      <c r="U106" s="2" t="str">
        <f>IFERROR(IF(VLOOKUP(Tabela13[[#This Row],[Cod_esc]],Planilha4!C:C,1,0)=Tabela13[[#This Row],[Cod_esc]],"Consta"),"")</f>
        <v/>
      </c>
      <c r="V106" s="2" t="str">
        <f>IFERROR(IF(VLOOKUP(Tabela13[[#This Row],[Cod_esc]],Planilha4!D:D,1,0)=Tabela13[[#This Row],[Cod_esc]],"Consta"),"")</f>
        <v/>
      </c>
      <c r="W106" s="2" t="str">
        <f>IFERROR(IF(VLOOKUP(Tabela13[[#This Row],[Cod_esc]],Planilha4!E:E,1,0)=Tabela13[[#This Row],[Cod_esc]],"Consta"),"")</f>
        <v/>
      </c>
      <c r="X106" s="2" t="str">
        <f>IFERROR(IF(VLOOKUP(Tabela13[[#This Row],[Cod_esc]],Planilha4!F:F,1,0)=Tabela13[[#This Row],[Cod_esc]],"Consta"),"")</f>
        <v/>
      </c>
      <c r="Y106" s="2" t="str">
        <f>IF(COUNTBLANK(Tabela13[[#This Row],[Esc1]:[Esc5]])&lt;5,"Consta","")</f>
        <v/>
      </c>
      <c r="Z106" s="2">
        <v>35025641</v>
      </c>
      <c r="AA106" s="2" t="s">
        <v>573</v>
      </c>
      <c r="AB106" s="2">
        <v>1470</v>
      </c>
      <c r="AC106" s="2">
        <v>447</v>
      </c>
    </row>
    <row r="107" spans="1:29" x14ac:dyDescent="0.25">
      <c r="A107" t="s">
        <v>153</v>
      </c>
      <c r="B107" t="s">
        <v>153</v>
      </c>
      <c r="C107" t="s">
        <v>153</v>
      </c>
      <c r="D107">
        <v>909300</v>
      </c>
      <c r="E107" t="s">
        <v>155</v>
      </c>
      <c r="F107">
        <f>IF((Tabela13[[#This Row],[Ociosidade Manha]]-2)&gt;2,2,(Tabela13[[#This Row],[Ociosidade Manha]]-2))</f>
        <v>-2</v>
      </c>
      <c r="G107">
        <f>IF((Tabela13[[#This Row],[Ociosidade Tarde]]-2)&gt;3,3,(Tabela13[[#This Row],[Ociosidade Tarde]]-2))</f>
        <v>1</v>
      </c>
      <c r="H107">
        <v>0</v>
      </c>
      <c r="I107">
        <v>3</v>
      </c>
      <c r="J107">
        <v>0</v>
      </c>
      <c r="K107" t="s">
        <v>4</v>
      </c>
      <c r="L107">
        <v>1</v>
      </c>
      <c r="M107">
        <v>20</v>
      </c>
      <c r="N107" t="s">
        <v>8</v>
      </c>
      <c r="O107" t="str">
        <f>IF(AND(Tabela13[[#This Row],[Ociosidade Manha]]&gt;2,Tabela13[[#This Row],[Ociosidade Tarde]]&gt;2),"ok","não")</f>
        <v>não</v>
      </c>
      <c r="Q107" t="s">
        <v>379</v>
      </c>
      <c r="R107" s="2" t="str">
        <f>IFERROR(IF(VLOOKUP(Tabela13[[#This Row],[Cod_esc]],'EE''s aptas'!A:B,1,0)=Tabela13[[#This Row],[Cod_esc]],"sim"),"")</f>
        <v/>
      </c>
      <c r="S107" s="2"/>
      <c r="T107" s="2" t="str">
        <f>IFERROR(IF(VLOOKUP(Tabela13[[#This Row],[Cod_esc]],Planilha4!B:B,1,0)=Tabela13[[#This Row],[Cod_esc]],"Consta",),"")</f>
        <v/>
      </c>
      <c r="U107" s="2" t="str">
        <f>IFERROR(IF(VLOOKUP(Tabela13[[#This Row],[Cod_esc]],Planilha4!C:C,1,0)=Tabela13[[#This Row],[Cod_esc]],"Consta"),"")</f>
        <v/>
      </c>
      <c r="V107" s="2" t="str">
        <f>IFERROR(IF(VLOOKUP(Tabela13[[#This Row],[Cod_esc]],Planilha4!D:D,1,0)=Tabela13[[#This Row],[Cod_esc]],"Consta"),"")</f>
        <v/>
      </c>
      <c r="W107" s="2" t="str">
        <f>IFERROR(IF(VLOOKUP(Tabela13[[#This Row],[Cod_esc]],Planilha4!E:E,1,0)=Tabela13[[#This Row],[Cod_esc]],"Consta"),"")</f>
        <v/>
      </c>
      <c r="X107" s="2" t="str">
        <f>IFERROR(IF(VLOOKUP(Tabela13[[#This Row],[Cod_esc]],Planilha4!F:F,1,0)=Tabela13[[#This Row],[Cod_esc]],"Consta"),"")</f>
        <v/>
      </c>
      <c r="Y107" s="2" t="str">
        <f>IF(COUNTBLANK(Tabela13[[#This Row],[Esc1]:[Esc5]])&lt;5,"Consta","")</f>
        <v/>
      </c>
      <c r="Z107" s="2">
        <v>35025641</v>
      </c>
      <c r="AA107" s="2" t="s">
        <v>573</v>
      </c>
      <c r="AB107" s="2">
        <v>1470</v>
      </c>
      <c r="AC107" s="2">
        <v>186</v>
      </c>
    </row>
    <row r="108" spans="1:29" x14ac:dyDescent="0.25">
      <c r="A108" t="s">
        <v>153</v>
      </c>
      <c r="B108" t="s">
        <v>153</v>
      </c>
      <c r="C108" t="s">
        <v>153</v>
      </c>
      <c r="D108">
        <v>25847</v>
      </c>
      <c r="E108" t="s">
        <v>156</v>
      </c>
      <c r="F108">
        <f>IF((Tabela13[[#This Row],[Ociosidade Manha]]-2)&gt;2,2,(Tabela13[[#This Row],[Ociosidade Manha]]-2))</f>
        <v>-2</v>
      </c>
      <c r="G108">
        <f>IF((Tabela13[[#This Row],[Ociosidade Tarde]]-2)&gt;3,3,(Tabela13[[#This Row],[Ociosidade Tarde]]-2))</f>
        <v>-2</v>
      </c>
      <c r="H108">
        <v>0</v>
      </c>
      <c r="I108">
        <v>0</v>
      </c>
      <c r="J108">
        <v>0</v>
      </c>
      <c r="K108" t="s">
        <v>4</v>
      </c>
      <c r="L108">
        <v>1</v>
      </c>
      <c r="M108">
        <v>16</v>
      </c>
      <c r="N108" t="s">
        <v>8</v>
      </c>
      <c r="O108" t="str">
        <f>IF(AND(Tabela13[[#This Row],[Ociosidade Manha]]&gt;2,Tabela13[[#This Row],[Ociosidade Tarde]]&gt;2),"ok","não")</f>
        <v>não</v>
      </c>
      <c r="Q108" t="s">
        <v>379</v>
      </c>
      <c r="R108" s="2" t="str">
        <f>IFERROR(IF(VLOOKUP(Tabela13[[#This Row],[Cod_esc]],'EE''s aptas'!A:B,1,0)=Tabela13[[#This Row],[Cod_esc]],"sim"),"")</f>
        <v/>
      </c>
      <c r="S108" s="2"/>
      <c r="T108" s="2" t="str">
        <f>IFERROR(IF(VLOOKUP(Tabela13[[#This Row],[Cod_esc]],Planilha4!B:B,1,0)=Tabela13[[#This Row],[Cod_esc]],"Consta",),"")</f>
        <v/>
      </c>
      <c r="U108" s="2" t="str">
        <f>IFERROR(IF(VLOOKUP(Tabela13[[#This Row],[Cod_esc]],Planilha4!C:C,1,0)=Tabela13[[#This Row],[Cod_esc]],"Consta"),"")</f>
        <v/>
      </c>
      <c r="V108" s="2" t="str">
        <f>IFERROR(IF(VLOOKUP(Tabela13[[#This Row],[Cod_esc]],Planilha4!D:D,1,0)=Tabela13[[#This Row],[Cod_esc]],"Consta"),"")</f>
        <v/>
      </c>
      <c r="W108" s="2" t="str">
        <f>IFERROR(IF(VLOOKUP(Tabela13[[#This Row],[Cod_esc]],Planilha4!E:E,1,0)=Tabela13[[#This Row],[Cod_esc]],"Consta"),"")</f>
        <v/>
      </c>
      <c r="X108" s="2" t="str">
        <f>IFERROR(IF(VLOOKUP(Tabela13[[#This Row],[Cod_esc]],Planilha4!F:F,1,0)=Tabela13[[#This Row],[Cod_esc]],"Consta"),"")</f>
        <v/>
      </c>
      <c r="Y108" s="2" t="str">
        <f>IF(COUNTBLANK(Tabela13[[#This Row],[Esc1]:[Esc5]])&lt;5,"Consta","")</f>
        <v/>
      </c>
      <c r="Z108" s="2">
        <v>35025641</v>
      </c>
      <c r="AA108" s="2" t="s">
        <v>573</v>
      </c>
      <c r="AB108" s="2">
        <v>1470</v>
      </c>
      <c r="AC108" s="2">
        <v>392</v>
      </c>
    </row>
    <row r="109" spans="1:29" x14ac:dyDescent="0.25">
      <c r="A109" t="s">
        <v>159</v>
      </c>
      <c r="B109" t="s">
        <v>160</v>
      </c>
      <c r="C109" t="s">
        <v>160</v>
      </c>
      <c r="D109">
        <v>19896</v>
      </c>
      <c r="E109" t="s">
        <v>161</v>
      </c>
      <c r="F109">
        <f>IF((Tabela13[[#This Row],[Ociosidade Manha]]-2)&gt;2,2,(Tabela13[[#This Row],[Ociosidade Manha]]-2))</f>
        <v>-1</v>
      </c>
      <c r="G109">
        <f>IF((Tabela13[[#This Row],[Ociosidade Tarde]]-2)&gt;3,3,(Tabela13[[#This Row],[Ociosidade Tarde]]-2))</f>
        <v>-1</v>
      </c>
      <c r="H109">
        <v>1</v>
      </c>
      <c r="I109">
        <v>1</v>
      </c>
      <c r="J109">
        <v>10</v>
      </c>
      <c r="K109" t="s">
        <v>4</v>
      </c>
      <c r="L109">
        <v>1</v>
      </c>
      <c r="M109">
        <v>25</v>
      </c>
      <c r="N109" t="s">
        <v>8</v>
      </c>
      <c r="O109" t="str">
        <f>IF(AND(Tabela13[[#This Row],[Ociosidade Manha]]&gt;2,Tabela13[[#This Row],[Ociosidade Tarde]]&gt;2),"ok","não")</f>
        <v>não</v>
      </c>
      <c r="Q109" t="s">
        <v>379</v>
      </c>
      <c r="R109" s="2" t="str">
        <f>IFERROR(IF(VLOOKUP(Tabela13[[#This Row],[Cod_esc]],'EE''s aptas'!A:B,1,0)=Tabela13[[#This Row],[Cod_esc]],"sim"),"")</f>
        <v/>
      </c>
      <c r="S109" s="2"/>
      <c r="T109" s="2" t="str">
        <f>IFERROR(IF(VLOOKUP(Tabela13[[#This Row],[Cod_esc]],Planilha4!B:B,1,0)=Tabela13[[#This Row],[Cod_esc]],"Consta",),"")</f>
        <v/>
      </c>
      <c r="U109" s="2" t="str">
        <f>IFERROR(IF(VLOOKUP(Tabela13[[#This Row],[Cod_esc]],Planilha4!C:C,1,0)=Tabela13[[#This Row],[Cod_esc]],"Consta"),"")</f>
        <v/>
      </c>
      <c r="V109" s="2" t="str">
        <f>IFERROR(IF(VLOOKUP(Tabela13[[#This Row],[Cod_esc]],Planilha4!D:D,1,0)=Tabela13[[#This Row],[Cod_esc]],"Consta"),"")</f>
        <v/>
      </c>
      <c r="W109" s="2" t="str">
        <f>IFERROR(IF(VLOOKUP(Tabela13[[#This Row],[Cod_esc]],Planilha4!E:E,1,0)=Tabela13[[#This Row],[Cod_esc]],"Consta"),"")</f>
        <v/>
      </c>
      <c r="X109" s="2" t="str">
        <f>IFERROR(IF(VLOOKUP(Tabela13[[#This Row],[Cod_esc]],Planilha4!F:F,1,0)=Tabela13[[#This Row],[Cod_esc]],"Consta"),"")</f>
        <v/>
      </c>
      <c r="Y109" s="2" t="str">
        <f>IF(COUNTBLANK(Tabela13[[#This Row],[Esc1]:[Esc5]])&lt;5,"Consta","")</f>
        <v/>
      </c>
      <c r="Z109" s="2">
        <v>35432726</v>
      </c>
      <c r="AA109" s="2" t="s">
        <v>560</v>
      </c>
      <c r="AB109" s="2">
        <v>2524</v>
      </c>
      <c r="AC109" s="2">
        <v>601</v>
      </c>
    </row>
    <row r="110" spans="1:29" x14ac:dyDescent="0.25">
      <c r="A110" t="s">
        <v>159</v>
      </c>
      <c r="B110" t="s">
        <v>162</v>
      </c>
      <c r="C110" t="s">
        <v>162</v>
      </c>
      <c r="D110">
        <v>19604</v>
      </c>
      <c r="E110" t="s">
        <v>163</v>
      </c>
      <c r="F110">
        <f>IF((Tabela13[[#This Row],[Ociosidade Manha]]-2)&gt;2,2,(Tabela13[[#This Row],[Ociosidade Manha]]-2))</f>
        <v>0</v>
      </c>
      <c r="G110">
        <f>IF((Tabela13[[#This Row],[Ociosidade Tarde]]-2)&gt;3,3,(Tabela13[[#This Row],[Ociosidade Tarde]]-2))</f>
        <v>1</v>
      </c>
      <c r="H110">
        <v>2</v>
      </c>
      <c r="I110">
        <v>3</v>
      </c>
      <c r="J110">
        <v>3</v>
      </c>
      <c r="K110" t="s">
        <v>4</v>
      </c>
      <c r="L110">
        <v>1</v>
      </c>
      <c r="M110">
        <v>18</v>
      </c>
      <c r="N110" t="s">
        <v>8</v>
      </c>
      <c r="O110" t="str">
        <f>IF(AND(Tabela13[[#This Row],[Ociosidade Manha]]&gt;2,Tabela13[[#This Row],[Ociosidade Tarde]]&gt;2),"ok","não")</f>
        <v>não</v>
      </c>
      <c r="Q110" t="s">
        <v>379</v>
      </c>
      <c r="R110" s="2" t="str">
        <f>IFERROR(IF(VLOOKUP(Tabela13[[#This Row],[Cod_esc]],'EE''s aptas'!A:B,1,0)=Tabela13[[#This Row],[Cod_esc]],"sim"),"")</f>
        <v/>
      </c>
      <c r="S110" s="2"/>
      <c r="T110" s="2" t="str">
        <f>IFERROR(IF(VLOOKUP(Tabela13[[#This Row],[Cod_esc]],Planilha4!B:B,1,0)=Tabela13[[#This Row],[Cod_esc]],"Consta",),"")</f>
        <v/>
      </c>
      <c r="U110" s="2" t="str">
        <f>IFERROR(IF(VLOOKUP(Tabela13[[#This Row],[Cod_esc]],Planilha4!C:C,1,0)=Tabela13[[#This Row],[Cod_esc]],"Consta"),"")</f>
        <v/>
      </c>
      <c r="V110" s="2" t="str">
        <f>IFERROR(IF(VLOOKUP(Tabela13[[#This Row],[Cod_esc]],Planilha4!D:D,1,0)=Tabela13[[#This Row],[Cod_esc]],"Consta"),"")</f>
        <v/>
      </c>
      <c r="W110" s="2" t="str">
        <f>IFERROR(IF(VLOOKUP(Tabela13[[#This Row],[Cod_esc]],Planilha4!E:E,1,0)=Tabela13[[#This Row],[Cod_esc]],"Consta"),"")</f>
        <v/>
      </c>
      <c r="X110" s="2" t="str">
        <f>IFERROR(IF(VLOOKUP(Tabela13[[#This Row],[Cod_esc]],Planilha4!F:F,1,0)=Tabela13[[#This Row],[Cod_esc]],"Consta"),"")</f>
        <v/>
      </c>
      <c r="Y110" s="2" t="str">
        <f>IF(COUNTBLANK(Tabela13[[#This Row],[Esc1]:[Esc5]])&lt;5,"Consta","")</f>
        <v/>
      </c>
      <c r="Z110" s="2">
        <v>35019689</v>
      </c>
      <c r="AA110" s="2" t="s">
        <v>559</v>
      </c>
      <c r="AB110" s="2">
        <v>2250</v>
      </c>
      <c r="AC110" s="2">
        <v>641</v>
      </c>
    </row>
    <row r="111" spans="1:29" x14ac:dyDescent="0.25">
      <c r="A111" t="s">
        <v>159</v>
      </c>
      <c r="B111" t="s">
        <v>162</v>
      </c>
      <c r="C111" t="s">
        <v>162</v>
      </c>
      <c r="D111">
        <v>19677</v>
      </c>
      <c r="E111" t="s">
        <v>164</v>
      </c>
      <c r="F111">
        <f>IF((Tabela13[[#This Row],[Ociosidade Manha]]-2)&gt;2,2,(Tabela13[[#This Row],[Ociosidade Manha]]-2))</f>
        <v>-1</v>
      </c>
      <c r="G111">
        <f>IF((Tabela13[[#This Row],[Ociosidade Tarde]]-2)&gt;3,3,(Tabela13[[#This Row],[Ociosidade Tarde]]-2))</f>
        <v>3</v>
      </c>
      <c r="H111">
        <v>1</v>
      </c>
      <c r="I111">
        <v>6</v>
      </c>
      <c r="J111">
        <v>2</v>
      </c>
      <c r="K111" t="s">
        <v>4</v>
      </c>
      <c r="L111">
        <v>0</v>
      </c>
      <c r="M111">
        <v>25</v>
      </c>
      <c r="N111" t="s">
        <v>8</v>
      </c>
      <c r="O111" t="str">
        <f>IF(AND(Tabela13[[#This Row],[Ociosidade Manha]]&gt;2,Tabela13[[#This Row],[Ociosidade Tarde]]&gt;2),"ok","não")</f>
        <v>não</v>
      </c>
      <c r="Q111" t="s">
        <v>379</v>
      </c>
      <c r="R111" s="2" t="str">
        <f>IFERROR(IF(VLOOKUP(Tabela13[[#This Row],[Cod_esc]],'EE''s aptas'!A:B,1,0)=Tabela13[[#This Row],[Cod_esc]],"sim"),"")</f>
        <v>sim</v>
      </c>
      <c r="S111" s="2"/>
      <c r="T111" s="2" t="str">
        <f>IFERROR(IF(VLOOKUP(Tabela13[[#This Row],[Cod_esc]],Planilha4!B:B,1,0)=Tabela13[[#This Row],[Cod_esc]],"Consta",),"")</f>
        <v/>
      </c>
      <c r="U111" s="2" t="str">
        <f>IFERROR(IF(VLOOKUP(Tabela13[[#This Row],[Cod_esc]],Planilha4!C:C,1,0)=Tabela13[[#This Row],[Cod_esc]],"Consta"),"")</f>
        <v/>
      </c>
      <c r="V111" s="2" t="str">
        <f>IFERROR(IF(VLOOKUP(Tabela13[[#This Row],[Cod_esc]],Planilha4!D:D,1,0)=Tabela13[[#This Row],[Cod_esc]],"Consta"),"")</f>
        <v/>
      </c>
      <c r="W111" s="2" t="str">
        <f>IFERROR(IF(VLOOKUP(Tabela13[[#This Row],[Cod_esc]],Planilha4!E:E,1,0)=Tabela13[[#This Row],[Cod_esc]],"Consta"),"")</f>
        <v/>
      </c>
      <c r="X111" s="2" t="str">
        <f>IFERROR(IF(VLOOKUP(Tabela13[[#This Row],[Cod_esc]],Planilha4!F:F,1,0)=Tabela13[[#This Row],[Cod_esc]],"Consta"),"")</f>
        <v/>
      </c>
      <c r="Y111" s="2" t="str">
        <f>IF(COUNTBLANK(Tabela13[[#This Row],[Esc1]:[Esc5]])&lt;5,"Consta","")</f>
        <v/>
      </c>
      <c r="Z111" s="2">
        <v>35019689</v>
      </c>
      <c r="AA111" s="2" t="s">
        <v>559</v>
      </c>
      <c r="AB111" s="2">
        <v>2250</v>
      </c>
      <c r="AC111" s="2">
        <v>559</v>
      </c>
    </row>
    <row r="112" spans="1:29" x14ac:dyDescent="0.25">
      <c r="A112" t="s">
        <v>165</v>
      </c>
      <c r="B112" t="s">
        <v>166</v>
      </c>
      <c r="C112" t="s">
        <v>64</v>
      </c>
      <c r="D112">
        <v>2525</v>
      </c>
      <c r="E112" t="s">
        <v>167</v>
      </c>
      <c r="F112">
        <f>IF((Tabela13[[#This Row],[Ociosidade Manha]]-2)&gt;2,2,(Tabela13[[#This Row],[Ociosidade Manha]]-2))</f>
        <v>2</v>
      </c>
      <c r="G112">
        <f>IF((Tabela13[[#This Row],[Ociosidade Tarde]]-2)&gt;3,3,(Tabela13[[#This Row],[Ociosidade Tarde]]-2))</f>
        <v>0</v>
      </c>
      <c r="H112">
        <v>6</v>
      </c>
      <c r="I112">
        <v>2</v>
      </c>
      <c r="J112">
        <v>5</v>
      </c>
      <c r="K112" t="s">
        <v>4</v>
      </c>
      <c r="L112">
        <v>1</v>
      </c>
      <c r="M112">
        <v>9</v>
      </c>
      <c r="N112" t="s">
        <v>8</v>
      </c>
      <c r="O112" t="str">
        <f>IF(AND(Tabela13[[#This Row],[Ociosidade Manha]]&gt;2,Tabela13[[#This Row],[Ociosidade Tarde]]&gt;2),"ok","não")</f>
        <v>não</v>
      </c>
      <c r="Q112" t="s">
        <v>379</v>
      </c>
      <c r="R112" s="2" t="str">
        <f>IFERROR(IF(VLOOKUP(Tabela13[[#This Row],[Cod_esc]],'EE''s aptas'!A:B,1,0)=Tabela13[[#This Row],[Cod_esc]],"sim"),"")</f>
        <v/>
      </c>
      <c r="S112" s="2"/>
      <c r="T112" s="2" t="str">
        <f>IFERROR(IF(VLOOKUP(Tabela13[[#This Row],[Cod_esc]],Planilha4!B:B,1,0)=Tabela13[[#This Row],[Cod_esc]],"Consta",),"")</f>
        <v/>
      </c>
      <c r="U112" s="2" t="str">
        <f>IFERROR(IF(VLOOKUP(Tabela13[[#This Row],[Cod_esc]],Planilha4!C:C,1,0)=Tabela13[[#This Row],[Cod_esc]],"Consta"),"")</f>
        <v/>
      </c>
      <c r="V112" s="2" t="str">
        <f>IFERROR(IF(VLOOKUP(Tabela13[[#This Row],[Cod_esc]],Planilha4!D:D,1,0)=Tabela13[[#This Row],[Cod_esc]],"Consta"),"")</f>
        <v/>
      </c>
      <c r="W112" s="2" t="str">
        <f>IFERROR(IF(VLOOKUP(Tabela13[[#This Row],[Cod_esc]],Planilha4!E:E,1,0)=Tabela13[[#This Row],[Cod_esc]],"Consta"),"")</f>
        <v/>
      </c>
      <c r="X112" s="2" t="str">
        <f>IFERROR(IF(VLOOKUP(Tabela13[[#This Row],[Cod_esc]],Planilha4!F:F,1,0)=Tabela13[[#This Row],[Cod_esc]],"Consta"),"")</f>
        <v/>
      </c>
      <c r="Y112" s="2" t="str">
        <f>IF(COUNTBLANK(Tabela13[[#This Row],[Esc1]:[Esc5]])&lt;5,"Consta","")</f>
        <v/>
      </c>
      <c r="Z112" s="2">
        <v>35002628</v>
      </c>
      <c r="AA112" s="2" t="s">
        <v>520</v>
      </c>
      <c r="AB112" s="2">
        <v>3514</v>
      </c>
      <c r="AC112" s="2">
        <v>389</v>
      </c>
    </row>
    <row r="113" spans="1:29" x14ac:dyDescent="0.25">
      <c r="A113" t="s">
        <v>165</v>
      </c>
      <c r="B113" t="s">
        <v>166</v>
      </c>
      <c r="C113" t="s">
        <v>64</v>
      </c>
      <c r="D113">
        <v>2586</v>
      </c>
      <c r="E113" t="s">
        <v>168</v>
      </c>
      <c r="F113">
        <f>IF((Tabela13[[#This Row],[Ociosidade Manha]]-2)&gt;2,2,(Tabela13[[#This Row],[Ociosidade Manha]]-2))</f>
        <v>1</v>
      </c>
      <c r="G113">
        <f>IF((Tabela13[[#This Row],[Ociosidade Tarde]]-2)&gt;3,3,(Tabela13[[#This Row],[Ociosidade Tarde]]-2))</f>
        <v>-2</v>
      </c>
      <c r="H113">
        <v>3</v>
      </c>
      <c r="I113">
        <v>0</v>
      </c>
      <c r="J113">
        <v>13</v>
      </c>
      <c r="K113" t="s">
        <v>4</v>
      </c>
      <c r="L113">
        <v>1</v>
      </c>
      <c r="M113">
        <v>3</v>
      </c>
      <c r="N113" t="s">
        <v>8</v>
      </c>
      <c r="O113" t="str">
        <f>IF(AND(Tabela13[[#This Row],[Ociosidade Manha]]&gt;2,Tabela13[[#This Row],[Ociosidade Tarde]]&gt;2),"ok","não")</f>
        <v>não</v>
      </c>
      <c r="Q113" t="s">
        <v>379</v>
      </c>
      <c r="R113" s="2" t="str">
        <f>IFERROR(IF(VLOOKUP(Tabela13[[#This Row],[Cod_esc]],'EE''s aptas'!A:B,1,0)=Tabela13[[#This Row],[Cod_esc]],"sim"),"")</f>
        <v/>
      </c>
      <c r="S113" s="2"/>
      <c r="T113" s="2" t="str">
        <f>IFERROR(IF(VLOOKUP(Tabela13[[#This Row],[Cod_esc]],Planilha4!B:B,1,0)=Tabela13[[#This Row],[Cod_esc]],"Consta",),"")</f>
        <v/>
      </c>
      <c r="U113" s="2" t="str">
        <f>IFERROR(IF(VLOOKUP(Tabela13[[#This Row],[Cod_esc]],Planilha4!C:C,1,0)=Tabela13[[#This Row],[Cod_esc]],"Consta"),"")</f>
        <v/>
      </c>
      <c r="V113" s="2" t="str">
        <f>IFERROR(IF(VLOOKUP(Tabela13[[#This Row],[Cod_esc]],Planilha4!D:D,1,0)=Tabela13[[#This Row],[Cod_esc]],"Consta"),"")</f>
        <v/>
      </c>
      <c r="W113" s="2" t="str">
        <f>IFERROR(IF(VLOOKUP(Tabela13[[#This Row],[Cod_esc]],Planilha4!E:E,1,0)=Tabela13[[#This Row],[Cod_esc]],"Consta"),"")</f>
        <v/>
      </c>
      <c r="X113" s="2" t="str">
        <f>IFERROR(IF(VLOOKUP(Tabela13[[#This Row],[Cod_esc]],Planilha4!F:F,1,0)=Tabela13[[#This Row],[Cod_esc]],"Consta"),"")</f>
        <v/>
      </c>
      <c r="Y113" s="2" t="str">
        <f>IF(COUNTBLANK(Tabela13[[#This Row],[Esc1]:[Esc5]])&lt;5,"Consta","")</f>
        <v/>
      </c>
      <c r="Z113" s="2">
        <v>35002628</v>
      </c>
      <c r="AA113" s="2" t="s">
        <v>520</v>
      </c>
      <c r="AB113" s="2">
        <v>3514</v>
      </c>
      <c r="AC113" s="2">
        <v>669</v>
      </c>
    </row>
    <row r="114" spans="1:29" x14ac:dyDescent="0.25">
      <c r="A114" t="s">
        <v>165</v>
      </c>
      <c r="B114" t="s">
        <v>166</v>
      </c>
      <c r="C114" t="s">
        <v>64</v>
      </c>
      <c r="D114">
        <v>2461</v>
      </c>
      <c r="E114" t="s">
        <v>169</v>
      </c>
      <c r="F114">
        <f>IF((Tabela13[[#This Row],[Ociosidade Manha]]-2)&gt;2,2,(Tabela13[[#This Row],[Ociosidade Manha]]-2))</f>
        <v>2</v>
      </c>
      <c r="G114">
        <f>IF((Tabela13[[#This Row],[Ociosidade Tarde]]-2)&gt;3,3,(Tabela13[[#This Row],[Ociosidade Tarde]]-2))</f>
        <v>3</v>
      </c>
      <c r="H114">
        <v>7</v>
      </c>
      <c r="I114">
        <v>9</v>
      </c>
      <c r="J114">
        <v>0</v>
      </c>
      <c r="K114" t="s">
        <v>4</v>
      </c>
      <c r="L114">
        <v>1</v>
      </c>
      <c r="M114">
        <v>17</v>
      </c>
      <c r="N114" t="s">
        <v>8</v>
      </c>
      <c r="O114" t="str">
        <f>IF(AND(Tabela13[[#This Row],[Ociosidade Manha]]&gt;2,Tabela13[[#This Row],[Ociosidade Tarde]]&gt;2),"ok","não")</f>
        <v>ok</v>
      </c>
      <c r="P114" t="s">
        <v>371</v>
      </c>
      <c r="Q114" t="s">
        <v>379</v>
      </c>
      <c r="R114" s="2" t="str">
        <f>IFERROR(IF(VLOOKUP(Tabela13[[#This Row],[Cod_esc]],'EE''s aptas'!A:B,1,0)=Tabela13[[#This Row],[Cod_esc]],"sim"),"")</f>
        <v/>
      </c>
      <c r="S114" s="2"/>
      <c r="T114" s="2" t="str">
        <f>IFERROR(IF(VLOOKUP(Tabela13[[#This Row],[Cod_esc]],Planilha4!B:B,1,0)=Tabela13[[#This Row],[Cod_esc]],"Consta",),"")</f>
        <v/>
      </c>
      <c r="U114" s="2" t="str">
        <f>IFERROR(IF(VLOOKUP(Tabela13[[#This Row],[Cod_esc]],Planilha4!C:C,1,0)=Tabela13[[#This Row],[Cod_esc]],"Consta"),"")</f>
        <v/>
      </c>
      <c r="V114" s="2" t="str">
        <f>IFERROR(IF(VLOOKUP(Tabela13[[#This Row],[Cod_esc]],Planilha4!D:D,1,0)=Tabela13[[#This Row],[Cod_esc]],"Consta"),"")</f>
        <v/>
      </c>
      <c r="W114" s="2" t="str">
        <f>IFERROR(IF(VLOOKUP(Tabela13[[#This Row],[Cod_esc]],Planilha4!E:E,1,0)=Tabela13[[#This Row],[Cod_esc]],"Consta"),"")</f>
        <v/>
      </c>
      <c r="X114" s="2" t="str">
        <f>IFERROR(IF(VLOOKUP(Tabela13[[#This Row],[Cod_esc]],Planilha4!F:F,1,0)=Tabela13[[#This Row],[Cod_esc]],"Consta"),"")</f>
        <v/>
      </c>
      <c r="Y114" s="2" t="str">
        <f>IF(COUNTBLANK(Tabela13[[#This Row],[Esc1]:[Esc5]])&lt;5,"Consta","")</f>
        <v/>
      </c>
      <c r="Z114" s="2">
        <v>35002628</v>
      </c>
      <c r="AA114" s="2" t="s">
        <v>520</v>
      </c>
      <c r="AB114" s="2">
        <v>3514</v>
      </c>
      <c r="AC114" s="2">
        <v>191</v>
      </c>
    </row>
    <row r="115" spans="1:29" x14ac:dyDescent="0.25">
      <c r="A115" t="s">
        <v>165</v>
      </c>
      <c r="B115" t="s">
        <v>170</v>
      </c>
      <c r="C115" t="s">
        <v>64</v>
      </c>
      <c r="D115">
        <v>3220</v>
      </c>
      <c r="E115" t="s">
        <v>171</v>
      </c>
      <c r="F115">
        <f>IF((Tabela13[[#This Row],[Ociosidade Manha]]-2)&gt;2,2,(Tabela13[[#This Row],[Ociosidade Manha]]-2))</f>
        <v>-1</v>
      </c>
      <c r="G115">
        <f>IF((Tabela13[[#This Row],[Ociosidade Tarde]]-2)&gt;3,3,(Tabela13[[#This Row],[Ociosidade Tarde]]-2))</f>
        <v>-1</v>
      </c>
      <c r="H115">
        <v>1</v>
      </c>
      <c r="I115">
        <v>1</v>
      </c>
      <c r="J115">
        <v>4</v>
      </c>
      <c r="K115" t="s">
        <v>4</v>
      </c>
      <c r="L115">
        <v>1</v>
      </c>
      <c r="M115">
        <v>16</v>
      </c>
      <c r="N115" t="s">
        <v>8</v>
      </c>
      <c r="O115" t="str">
        <f>IF(AND(Tabela13[[#This Row],[Ociosidade Manha]]&gt;2,Tabela13[[#This Row],[Ociosidade Tarde]]&gt;2),"ok","não")</f>
        <v>não</v>
      </c>
      <c r="Q115" t="s">
        <v>379</v>
      </c>
      <c r="R115" s="2" t="str">
        <f>IFERROR(IF(VLOOKUP(Tabela13[[#This Row],[Cod_esc]],'EE''s aptas'!A:B,1,0)=Tabela13[[#This Row],[Cod_esc]],"sim"),"")</f>
        <v/>
      </c>
      <c r="S115" s="2"/>
      <c r="T115" s="2" t="str">
        <f>IFERROR(IF(VLOOKUP(Tabela13[[#This Row],[Cod_esc]],Planilha4!B:B,1,0)=Tabela13[[#This Row],[Cod_esc]],"Consta",),"")</f>
        <v/>
      </c>
      <c r="U115" s="2" t="str">
        <f>IFERROR(IF(VLOOKUP(Tabela13[[#This Row],[Cod_esc]],Planilha4!C:C,1,0)=Tabela13[[#This Row],[Cod_esc]],"Consta"),"")</f>
        <v/>
      </c>
      <c r="V115" s="2" t="str">
        <f>IFERROR(IF(VLOOKUP(Tabela13[[#This Row],[Cod_esc]],Planilha4!D:D,1,0)=Tabela13[[#This Row],[Cod_esc]],"Consta"),"")</f>
        <v/>
      </c>
      <c r="W115" s="2" t="str">
        <f>IFERROR(IF(VLOOKUP(Tabela13[[#This Row],[Cod_esc]],Planilha4!E:E,1,0)=Tabela13[[#This Row],[Cod_esc]],"Consta"),"")</f>
        <v/>
      </c>
      <c r="X115" s="2" t="str">
        <f>IFERROR(IF(VLOOKUP(Tabela13[[#This Row],[Cod_esc]],Planilha4!F:F,1,0)=Tabela13[[#This Row],[Cod_esc]],"Consta"),"")</f>
        <v/>
      </c>
      <c r="Y115" s="2" t="str">
        <f>IF(COUNTBLANK(Tabela13[[#This Row],[Esc1]:[Esc5]])&lt;5,"Consta","")</f>
        <v/>
      </c>
      <c r="Z115" s="2">
        <v>35925871</v>
      </c>
      <c r="AA115" s="2" t="s">
        <v>521</v>
      </c>
      <c r="AB115" s="2">
        <v>3167</v>
      </c>
      <c r="AC115" s="2">
        <v>911</v>
      </c>
    </row>
    <row r="116" spans="1:29" x14ac:dyDescent="0.25">
      <c r="A116" t="s">
        <v>165</v>
      </c>
      <c r="B116" t="s">
        <v>166</v>
      </c>
      <c r="C116" t="s">
        <v>64</v>
      </c>
      <c r="D116">
        <v>2513</v>
      </c>
      <c r="E116" t="s">
        <v>172</v>
      </c>
      <c r="F116">
        <f>IF((Tabela13[[#This Row],[Ociosidade Manha]]-2)&gt;2,2,(Tabela13[[#This Row],[Ociosidade Manha]]-2))</f>
        <v>-2</v>
      </c>
      <c r="G116">
        <f>IF((Tabela13[[#This Row],[Ociosidade Tarde]]-2)&gt;3,3,(Tabela13[[#This Row],[Ociosidade Tarde]]-2))</f>
        <v>-2</v>
      </c>
      <c r="H116">
        <v>0</v>
      </c>
      <c r="I116">
        <v>0</v>
      </c>
      <c r="J116">
        <v>7</v>
      </c>
      <c r="K116" t="s">
        <v>4</v>
      </c>
      <c r="L116">
        <v>1</v>
      </c>
      <c r="M116">
        <v>13</v>
      </c>
      <c r="N116" t="s">
        <v>8</v>
      </c>
      <c r="O116" t="str">
        <f>IF(AND(Tabela13[[#This Row],[Ociosidade Manha]]&gt;2,Tabela13[[#This Row],[Ociosidade Tarde]]&gt;2),"ok","não")</f>
        <v>não</v>
      </c>
      <c r="Q116" t="s">
        <v>379</v>
      </c>
      <c r="R116" s="2" t="str">
        <f>IFERROR(IF(VLOOKUP(Tabela13[[#This Row],[Cod_esc]],'EE''s aptas'!A:B,1,0)=Tabela13[[#This Row],[Cod_esc]],"sim"),"")</f>
        <v/>
      </c>
      <c r="S116" s="2"/>
      <c r="T116" s="2" t="str">
        <f>IFERROR(IF(VLOOKUP(Tabela13[[#This Row],[Cod_esc]],Planilha4!B:B,1,0)=Tabela13[[#This Row],[Cod_esc]],"Consta",),"")</f>
        <v/>
      </c>
      <c r="U116" s="2" t="str">
        <f>IFERROR(IF(VLOOKUP(Tabela13[[#This Row],[Cod_esc]],Planilha4!C:C,1,0)=Tabela13[[#This Row],[Cod_esc]],"Consta"),"")</f>
        <v/>
      </c>
      <c r="V116" s="2" t="str">
        <f>IFERROR(IF(VLOOKUP(Tabela13[[#This Row],[Cod_esc]],Planilha4!D:D,1,0)=Tabela13[[#This Row],[Cod_esc]],"Consta"),"")</f>
        <v/>
      </c>
      <c r="W116" s="2" t="str">
        <f>IFERROR(IF(VLOOKUP(Tabela13[[#This Row],[Cod_esc]],Planilha4!E:E,1,0)=Tabela13[[#This Row],[Cod_esc]],"Consta"),"")</f>
        <v/>
      </c>
      <c r="X116" s="2" t="str">
        <f>IFERROR(IF(VLOOKUP(Tabela13[[#This Row],[Cod_esc]],Planilha4!F:F,1,0)=Tabela13[[#This Row],[Cod_esc]],"Consta"),"")</f>
        <v/>
      </c>
      <c r="Y116" s="2" t="str">
        <f>IF(COUNTBLANK(Tabela13[[#This Row],[Esc1]:[Esc5]])&lt;5,"Consta","")</f>
        <v/>
      </c>
      <c r="Z116" s="2">
        <v>35002628</v>
      </c>
      <c r="AA116" s="2" t="s">
        <v>520</v>
      </c>
      <c r="AB116" s="2">
        <v>3514</v>
      </c>
      <c r="AC116" s="2">
        <v>1615</v>
      </c>
    </row>
    <row r="117" spans="1:29" x14ac:dyDescent="0.25">
      <c r="A117" t="s">
        <v>165</v>
      </c>
      <c r="B117" t="s">
        <v>173</v>
      </c>
      <c r="C117" t="s">
        <v>64</v>
      </c>
      <c r="D117">
        <v>902573</v>
      </c>
      <c r="E117" t="s">
        <v>174</v>
      </c>
      <c r="F117">
        <f>IF((Tabela13[[#This Row],[Ociosidade Manha]]-2)&gt;2,2,(Tabela13[[#This Row],[Ociosidade Manha]]-2))</f>
        <v>-1</v>
      </c>
      <c r="G117">
        <f>IF((Tabela13[[#This Row],[Ociosidade Tarde]]-2)&gt;3,3,(Tabela13[[#This Row],[Ociosidade Tarde]]-2))</f>
        <v>-1</v>
      </c>
      <c r="H117">
        <v>1</v>
      </c>
      <c r="I117">
        <v>1</v>
      </c>
      <c r="J117">
        <v>16</v>
      </c>
      <c r="K117" t="s">
        <v>4</v>
      </c>
      <c r="L117">
        <v>1</v>
      </c>
      <c r="M117">
        <v>6</v>
      </c>
      <c r="N117" t="s">
        <v>8</v>
      </c>
      <c r="O117" t="str">
        <f>IF(AND(Tabela13[[#This Row],[Ociosidade Manha]]&gt;2,Tabela13[[#This Row],[Ociosidade Tarde]]&gt;2),"ok","não")</f>
        <v>não</v>
      </c>
      <c r="Q117" t="s">
        <v>379</v>
      </c>
      <c r="R117" s="2" t="str">
        <f>IFERROR(IF(VLOOKUP(Tabela13[[#This Row],[Cod_esc]],'EE''s aptas'!A:B,1,0)=Tabela13[[#This Row],[Cod_esc]],"sim"),"")</f>
        <v/>
      </c>
      <c r="S117" s="2"/>
      <c r="T117" s="2" t="str">
        <f>IFERROR(IF(VLOOKUP(Tabela13[[#This Row],[Cod_esc]],Planilha4!B:B,1,0)=Tabela13[[#This Row],[Cod_esc]],"Consta",),"")</f>
        <v/>
      </c>
      <c r="U117" s="2" t="str">
        <f>IFERROR(IF(VLOOKUP(Tabela13[[#This Row],[Cod_esc]],Planilha4!C:C,1,0)=Tabela13[[#This Row],[Cod_esc]],"Consta"),"")</f>
        <v/>
      </c>
      <c r="V117" s="2" t="str">
        <f>IFERROR(IF(VLOOKUP(Tabela13[[#This Row],[Cod_esc]],Planilha4!D:D,1,0)=Tabela13[[#This Row],[Cod_esc]],"Consta"),"")</f>
        <v/>
      </c>
      <c r="W117" s="2" t="str">
        <f>IFERROR(IF(VLOOKUP(Tabela13[[#This Row],[Cod_esc]],Planilha4!E:E,1,0)=Tabela13[[#This Row],[Cod_esc]],"Consta"),"")</f>
        <v/>
      </c>
      <c r="X117" s="2" t="str">
        <f>IFERROR(IF(VLOOKUP(Tabela13[[#This Row],[Cod_esc]],Planilha4!F:F,1,0)=Tabela13[[#This Row],[Cod_esc]],"Consta"),"")</f>
        <v/>
      </c>
      <c r="Y117" s="2" t="str">
        <f>IF(COUNTBLANK(Tabela13[[#This Row],[Esc1]:[Esc5]])&lt;5,"Consta","")</f>
        <v/>
      </c>
      <c r="Z117" s="2">
        <v>35925871</v>
      </c>
      <c r="AA117" s="2" t="s">
        <v>521</v>
      </c>
      <c r="AB117" s="2">
        <v>3167</v>
      </c>
      <c r="AC117" s="2">
        <v>625</v>
      </c>
    </row>
    <row r="118" spans="1:29" x14ac:dyDescent="0.25">
      <c r="A118" t="s">
        <v>165</v>
      </c>
      <c r="B118" t="s">
        <v>170</v>
      </c>
      <c r="C118" t="s">
        <v>64</v>
      </c>
      <c r="D118">
        <v>911008</v>
      </c>
      <c r="E118" t="s">
        <v>175</v>
      </c>
      <c r="F118">
        <f>IF((Tabela13[[#This Row],[Ociosidade Manha]]-2)&gt;2,2,(Tabela13[[#This Row],[Ociosidade Manha]]-2))</f>
        <v>-2</v>
      </c>
      <c r="G118">
        <f>IF((Tabela13[[#This Row],[Ociosidade Tarde]]-2)&gt;3,3,(Tabela13[[#This Row],[Ociosidade Tarde]]-2))</f>
        <v>1</v>
      </c>
      <c r="H118">
        <v>0</v>
      </c>
      <c r="I118">
        <v>3</v>
      </c>
      <c r="J118">
        <v>11</v>
      </c>
      <c r="K118" t="s">
        <v>4</v>
      </c>
      <c r="L118">
        <v>1</v>
      </c>
      <c r="M118">
        <v>17</v>
      </c>
      <c r="N118" t="s">
        <v>8</v>
      </c>
      <c r="O118" t="str">
        <f>IF(AND(Tabela13[[#This Row],[Ociosidade Manha]]&gt;2,Tabela13[[#This Row],[Ociosidade Tarde]]&gt;2),"ok","não")</f>
        <v>não</v>
      </c>
      <c r="Q118" t="s">
        <v>379</v>
      </c>
      <c r="R118" s="2" t="str">
        <f>IFERROR(IF(VLOOKUP(Tabela13[[#This Row],[Cod_esc]],'EE''s aptas'!A:B,1,0)=Tabela13[[#This Row],[Cod_esc]],"sim"),"")</f>
        <v/>
      </c>
      <c r="S118" s="2"/>
      <c r="T118" s="2" t="str">
        <f>IFERROR(IF(VLOOKUP(Tabela13[[#This Row],[Cod_esc]],Planilha4!B:B,1,0)=Tabela13[[#This Row],[Cod_esc]],"Consta",),"")</f>
        <v/>
      </c>
      <c r="U118" s="2" t="str">
        <f>IFERROR(IF(VLOOKUP(Tabela13[[#This Row],[Cod_esc]],Planilha4!C:C,1,0)=Tabela13[[#This Row],[Cod_esc]],"Consta"),"")</f>
        <v/>
      </c>
      <c r="V118" s="2" t="str">
        <f>IFERROR(IF(VLOOKUP(Tabela13[[#This Row],[Cod_esc]],Planilha4!D:D,1,0)=Tabela13[[#This Row],[Cod_esc]],"Consta"),"")</f>
        <v/>
      </c>
      <c r="W118" s="2" t="str">
        <f>IFERROR(IF(VLOOKUP(Tabela13[[#This Row],[Cod_esc]],Planilha4!E:E,1,0)=Tabela13[[#This Row],[Cod_esc]],"Consta"),"")</f>
        <v/>
      </c>
      <c r="X118" s="2" t="str">
        <f>IFERROR(IF(VLOOKUP(Tabela13[[#This Row],[Cod_esc]],Planilha4!F:F,1,0)=Tabela13[[#This Row],[Cod_esc]],"Consta"),"")</f>
        <v/>
      </c>
      <c r="Y118" s="2" t="str">
        <f>IF(COUNTBLANK(Tabela13[[#This Row],[Esc1]:[Esc5]])&lt;5,"Consta","")</f>
        <v/>
      </c>
      <c r="Z118" s="2">
        <v>35925871</v>
      </c>
      <c r="AA118" s="2" t="s">
        <v>521</v>
      </c>
      <c r="AB118" s="2">
        <v>3167</v>
      </c>
      <c r="AC118" s="2">
        <v>496</v>
      </c>
    </row>
    <row r="119" spans="1:29" x14ac:dyDescent="0.25">
      <c r="A119" t="s">
        <v>176</v>
      </c>
      <c r="B119" t="s">
        <v>177</v>
      </c>
      <c r="C119" t="s">
        <v>64</v>
      </c>
      <c r="D119">
        <v>3232</v>
      </c>
      <c r="E119" t="s">
        <v>178</v>
      </c>
      <c r="F119">
        <f>IF((Tabela13[[#This Row],[Ociosidade Manha]]-2)&gt;2,2,(Tabela13[[#This Row],[Ociosidade Manha]]-2))</f>
        <v>2</v>
      </c>
      <c r="G119">
        <f>IF((Tabela13[[#This Row],[Ociosidade Tarde]]-2)&gt;3,3,(Tabela13[[#This Row],[Ociosidade Tarde]]-2))</f>
        <v>3</v>
      </c>
      <c r="H119">
        <v>8</v>
      </c>
      <c r="I119">
        <v>5</v>
      </c>
      <c r="J119">
        <v>8</v>
      </c>
      <c r="K119" t="s">
        <v>4</v>
      </c>
      <c r="L119">
        <v>1</v>
      </c>
      <c r="M119">
        <v>10</v>
      </c>
      <c r="N119" t="s">
        <v>8</v>
      </c>
      <c r="O119" t="str">
        <f>IF(AND(Tabela13[[#This Row],[Ociosidade Manha]]&gt;2,Tabela13[[#This Row],[Ociosidade Tarde]]&gt;2),"ok","não")</f>
        <v>ok</v>
      </c>
      <c r="P119" t="s">
        <v>371</v>
      </c>
      <c r="Q119" t="s">
        <v>379</v>
      </c>
      <c r="R119" s="2" t="str">
        <f>IFERROR(IF(VLOOKUP(Tabela13[[#This Row],[Cod_esc]],'EE''s aptas'!A:B,1,0)=Tabela13[[#This Row],[Cod_esc]],"sim"),"")</f>
        <v/>
      </c>
      <c r="S119" s="2"/>
      <c r="T119" s="2" t="str">
        <f>IFERROR(IF(VLOOKUP(Tabela13[[#This Row],[Cod_esc]],Planilha4!B:B,1,0)=Tabela13[[#This Row],[Cod_esc]],"Consta",),"")</f>
        <v/>
      </c>
      <c r="U119" s="2" t="str">
        <f>IFERROR(IF(VLOOKUP(Tabela13[[#This Row],[Cod_esc]],Planilha4!C:C,1,0)=Tabela13[[#This Row],[Cod_esc]],"Consta"),"")</f>
        <v/>
      </c>
      <c r="V119" s="2" t="str">
        <f>IFERROR(IF(VLOOKUP(Tabela13[[#This Row],[Cod_esc]],Planilha4!D:D,1,0)=Tabela13[[#This Row],[Cod_esc]],"Consta"),"")</f>
        <v/>
      </c>
      <c r="W119" s="2" t="str">
        <f>IFERROR(IF(VLOOKUP(Tabela13[[#This Row],[Cod_esc]],Planilha4!E:E,1,0)=Tabela13[[#This Row],[Cod_esc]],"Consta"),"")</f>
        <v/>
      </c>
      <c r="X119" s="2" t="str">
        <f>IFERROR(IF(VLOOKUP(Tabela13[[#This Row],[Cod_esc]],Planilha4!F:F,1,0)=Tabela13[[#This Row],[Cod_esc]],"Consta"),"")</f>
        <v/>
      </c>
      <c r="Y119" s="2" t="str">
        <f>IF(COUNTBLANK(Tabela13[[#This Row],[Esc1]:[Esc5]])&lt;5,"Consta","")</f>
        <v/>
      </c>
      <c r="Z119" s="2">
        <v>35365622</v>
      </c>
      <c r="AA119" s="2" t="s">
        <v>522</v>
      </c>
      <c r="AB119" s="2">
        <v>2826</v>
      </c>
      <c r="AC119" s="2">
        <v>206</v>
      </c>
    </row>
    <row r="120" spans="1:29" x14ac:dyDescent="0.25">
      <c r="A120" t="s">
        <v>176</v>
      </c>
      <c r="B120" t="s">
        <v>179</v>
      </c>
      <c r="C120" t="s">
        <v>64</v>
      </c>
      <c r="D120">
        <v>2689</v>
      </c>
      <c r="E120" t="s">
        <v>180</v>
      </c>
      <c r="F120">
        <f>IF((Tabela13[[#This Row],[Ociosidade Manha]]-2)&gt;2,2,(Tabela13[[#This Row],[Ociosidade Manha]]-2))</f>
        <v>0</v>
      </c>
      <c r="G120">
        <f>IF((Tabela13[[#This Row],[Ociosidade Tarde]]-2)&gt;3,3,(Tabela13[[#This Row],[Ociosidade Tarde]]-2))</f>
        <v>2</v>
      </c>
      <c r="H120">
        <v>2</v>
      </c>
      <c r="I120">
        <v>4</v>
      </c>
      <c r="J120">
        <v>0</v>
      </c>
      <c r="K120" t="s">
        <v>4</v>
      </c>
      <c r="L120">
        <v>0</v>
      </c>
      <c r="M120">
        <v>17</v>
      </c>
      <c r="N120" t="s">
        <v>8</v>
      </c>
      <c r="O120" t="str">
        <f>IF(AND(Tabela13[[#This Row],[Ociosidade Manha]]&gt;2,Tabela13[[#This Row],[Ociosidade Tarde]]&gt;2),"ok","não")</f>
        <v>não</v>
      </c>
      <c r="Q120" t="s">
        <v>379</v>
      </c>
      <c r="R120" s="2" t="str">
        <f>IFERROR(IF(VLOOKUP(Tabela13[[#This Row],[Cod_esc]],'EE''s aptas'!A:B,1,0)=Tabela13[[#This Row],[Cod_esc]],"sim"),"")</f>
        <v/>
      </c>
      <c r="S120" s="2"/>
      <c r="T120" s="2" t="str">
        <f>IFERROR(IF(VLOOKUP(Tabela13[[#This Row],[Cod_esc]],Planilha4!B:B,1,0)=Tabela13[[#This Row],[Cod_esc]],"Consta",),"")</f>
        <v/>
      </c>
      <c r="U120" s="2" t="str">
        <f>IFERROR(IF(VLOOKUP(Tabela13[[#This Row],[Cod_esc]],Planilha4!C:C,1,0)=Tabela13[[#This Row],[Cod_esc]],"Consta"),"")</f>
        <v/>
      </c>
      <c r="V120" s="2" t="str">
        <f>IFERROR(IF(VLOOKUP(Tabela13[[#This Row],[Cod_esc]],Planilha4!D:D,1,0)=Tabela13[[#This Row],[Cod_esc]],"Consta"),"")</f>
        <v/>
      </c>
      <c r="W120" s="2" t="str">
        <f>IFERROR(IF(VLOOKUP(Tabela13[[#This Row],[Cod_esc]],Planilha4!E:E,1,0)=Tabela13[[#This Row],[Cod_esc]],"Consta"),"")</f>
        <v/>
      </c>
      <c r="X120" s="2" t="str">
        <f>IFERROR(IF(VLOOKUP(Tabela13[[#This Row],[Cod_esc]],Planilha4!F:F,1,0)=Tabela13[[#This Row],[Cod_esc]],"Consta"),"")</f>
        <v/>
      </c>
      <c r="Y120" s="2" t="str">
        <f>IF(COUNTBLANK(Tabela13[[#This Row],[Esc1]:[Esc5]])&lt;5,"Consta","")</f>
        <v/>
      </c>
      <c r="Z120" s="2">
        <v>35925871</v>
      </c>
      <c r="AA120" s="2" t="s">
        <v>521</v>
      </c>
      <c r="AB120" s="2">
        <v>3167</v>
      </c>
      <c r="AC120" s="2">
        <v>329</v>
      </c>
    </row>
    <row r="121" spans="1:29" x14ac:dyDescent="0.25">
      <c r="A121" t="s">
        <v>176</v>
      </c>
      <c r="B121" t="s">
        <v>177</v>
      </c>
      <c r="C121" t="s">
        <v>64</v>
      </c>
      <c r="D121">
        <v>902639</v>
      </c>
      <c r="E121" t="s">
        <v>181</v>
      </c>
      <c r="F121">
        <f>IF((Tabela13[[#This Row],[Ociosidade Manha]]-2)&gt;2,2,(Tabela13[[#This Row],[Ociosidade Manha]]-2))</f>
        <v>-2</v>
      </c>
      <c r="G121">
        <f>IF((Tabela13[[#This Row],[Ociosidade Tarde]]-2)&gt;3,3,(Tabela13[[#This Row],[Ociosidade Tarde]]-2))</f>
        <v>-1</v>
      </c>
      <c r="H121">
        <v>0</v>
      </c>
      <c r="I121">
        <v>1</v>
      </c>
      <c r="J121">
        <v>9</v>
      </c>
      <c r="K121" t="s">
        <v>4</v>
      </c>
      <c r="L121">
        <v>1</v>
      </c>
      <c r="M121">
        <v>26</v>
      </c>
      <c r="N121" t="s">
        <v>8</v>
      </c>
      <c r="O121" t="str">
        <f>IF(AND(Tabela13[[#This Row],[Ociosidade Manha]]&gt;2,Tabela13[[#This Row],[Ociosidade Tarde]]&gt;2),"ok","não")</f>
        <v>não</v>
      </c>
      <c r="Q121" t="s">
        <v>379</v>
      </c>
      <c r="R121" s="2" t="str">
        <f>IFERROR(IF(VLOOKUP(Tabela13[[#This Row],[Cod_esc]],'EE''s aptas'!A:B,1,0)=Tabela13[[#This Row],[Cod_esc]],"sim"),"")</f>
        <v/>
      </c>
      <c r="S121" s="2"/>
      <c r="T121" s="2" t="str">
        <f>IFERROR(IF(VLOOKUP(Tabela13[[#This Row],[Cod_esc]],Planilha4!B:B,1,0)=Tabela13[[#This Row],[Cod_esc]],"Consta",),"")</f>
        <v/>
      </c>
      <c r="U121" s="2" t="str">
        <f>IFERROR(IF(VLOOKUP(Tabela13[[#This Row],[Cod_esc]],Planilha4!C:C,1,0)=Tabela13[[#This Row],[Cod_esc]],"Consta"),"")</f>
        <v/>
      </c>
      <c r="V121" s="2" t="str">
        <f>IFERROR(IF(VLOOKUP(Tabela13[[#This Row],[Cod_esc]],Planilha4!D:D,1,0)=Tabela13[[#This Row],[Cod_esc]],"Consta"),"")</f>
        <v/>
      </c>
      <c r="W121" s="2" t="str">
        <f>IFERROR(IF(VLOOKUP(Tabela13[[#This Row],[Cod_esc]],Planilha4!E:E,1,0)=Tabela13[[#This Row],[Cod_esc]],"Consta"),"")</f>
        <v/>
      </c>
      <c r="X121" s="2" t="str">
        <f>IFERROR(IF(VLOOKUP(Tabela13[[#This Row],[Cod_esc]],Planilha4!F:F,1,0)=Tabela13[[#This Row],[Cod_esc]],"Consta"),"")</f>
        <v/>
      </c>
      <c r="Y121" s="2" t="str">
        <f>IF(COUNTBLANK(Tabela13[[#This Row],[Esc1]:[Esc5]])&lt;5,"Consta","")</f>
        <v/>
      </c>
      <c r="Z121" s="2">
        <v>35365622</v>
      </c>
      <c r="AA121" s="2" t="s">
        <v>522</v>
      </c>
      <c r="AB121" s="2">
        <v>2826</v>
      </c>
      <c r="AC121" s="2">
        <v>422</v>
      </c>
    </row>
    <row r="122" spans="1:29" x14ac:dyDescent="0.25">
      <c r="A122" t="s">
        <v>176</v>
      </c>
      <c r="B122" t="s">
        <v>179</v>
      </c>
      <c r="C122" t="s">
        <v>64</v>
      </c>
      <c r="D122">
        <v>44295</v>
      </c>
      <c r="E122" t="s">
        <v>182</v>
      </c>
      <c r="F122">
        <f>IF((Tabela13[[#This Row],[Ociosidade Manha]]-2)&gt;2,2,(Tabela13[[#This Row],[Ociosidade Manha]]-2))</f>
        <v>-2</v>
      </c>
      <c r="G122">
        <f>IF((Tabela13[[#This Row],[Ociosidade Tarde]]-2)&gt;3,3,(Tabela13[[#This Row],[Ociosidade Tarde]]-2))</f>
        <v>-2</v>
      </c>
      <c r="H122">
        <v>0</v>
      </c>
      <c r="I122">
        <v>0</v>
      </c>
      <c r="J122">
        <v>7</v>
      </c>
      <c r="K122" t="s">
        <v>4</v>
      </c>
      <c r="L122">
        <v>1</v>
      </c>
      <c r="M122">
        <v>22</v>
      </c>
      <c r="N122" t="s">
        <v>8</v>
      </c>
      <c r="O122" t="str">
        <f>IF(AND(Tabela13[[#This Row],[Ociosidade Manha]]&gt;2,Tabela13[[#This Row],[Ociosidade Tarde]]&gt;2),"ok","não")</f>
        <v>não</v>
      </c>
      <c r="Q122" t="s">
        <v>379</v>
      </c>
      <c r="R122" s="2" t="str">
        <f>IFERROR(IF(VLOOKUP(Tabela13[[#This Row],[Cod_esc]],'EE''s aptas'!A:B,1,0)=Tabela13[[#This Row],[Cod_esc]],"sim"),"")</f>
        <v/>
      </c>
      <c r="S122" s="2"/>
      <c r="T122" s="2" t="str">
        <f>IFERROR(IF(VLOOKUP(Tabela13[[#This Row],[Cod_esc]],Planilha4!B:B,1,0)=Tabela13[[#This Row],[Cod_esc]],"Consta",),"")</f>
        <v/>
      </c>
      <c r="U122" s="2" t="str">
        <f>IFERROR(IF(VLOOKUP(Tabela13[[#This Row],[Cod_esc]],Planilha4!C:C,1,0)=Tabela13[[#This Row],[Cod_esc]],"Consta"),"")</f>
        <v/>
      </c>
      <c r="V122" s="2" t="str">
        <f>IFERROR(IF(VLOOKUP(Tabela13[[#This Row],[Cod_esc]],Planilha4!D:D,1,0)=Tabela13[[#This Row],[Cod_esc]],"Consta"),"")</f>
        <v/>
      </c>
      <c r="W122" s="2" t="str">
        <f>IFERROR(IF(VLOOKUP(Tabela13[[#This Row],[Cod_esc]],Planilha4!E:E,1,0)=Tabela13[[#This Row],[Cod_esc]],"Consta"),"")</f>
        <v/>
      </c>
      <c r="X122" s="2" t="str">
        <f>IFERROR(IF(VLOOKUP(Tabela13[[#This Row],[Cod_esc]],Planilha4!F:F,1,0)=Tabela13[[#This Row],[Cod_esc]],"Consta"),"")</f>
        <v/>
      </c>
      <c r="Y122" s="2" t="str">
        <f>IF(COUNTBLANK(Tabela13[[#This Row],[Esc1]:[Esc5]])&lt;5,"Consta","")</f>
        <v/>
      </c>
      <c r="Z122" s="2">
        <v>35405322</v>
      </c>
      <c r="AA122" s="2" t="s">
        <v>585</v>
      </c>
      <c r="AB122" s="2">
        <v>2242</v>
      </c>
      <c r="AC122" s="2">
        <v>777</v>
      </c>
    </row>
    <row r="123" spans="1:29" x14ac:dyDescent="0.25">
      <c r="A123" t="s">
        <v>176</v>
      </c>
      <c r="B123" t="s">
        <v>183</v>
      </c>
      <c r="C123" t="s">
        <v>64</v>
      </c>
      <c r="D123">
        <v>924647</v>
      </c>
      <c r="E123" t="s">
        <v>184</v>
      </c>
      <c r="F123">
        <f>IF((Tabela13[[#This Row],[Ociosidade Manha]]-2)&gt;2,2,(Tabela13[[#This Row],[Ociosidade Manha]]-2))</f>
        <v>-2</v>
      </c>
      <c r="G123">
        <f>IF((Tabela13[[#This Row],[Ociosidade Tarde]]-2)&gt;3,3,(Tabela13[[#This Row],[Ociosidade Tarde]]-2))</f>
        <v>1</v>
      </c>
      <c r="H123">
        <v>0</v>
      </c>
      <c r="I123">
        <v>3</v>
      </c>
      <c r="J123">
        <v>9</v>
      </c>
      <c r="K123" t="s">
        <v>4</v>
      </c>
      <c r="L123">
        <v>1</v>
      </c>
      <c r="M123">
        <v>10</v>
      </c>
      <c r="N123" t="s">
        <v>8</v>
      </c>
      <c r="O123" t="str">
        <f>IF(AND(Tabela13[[#This Row],[Ociosidade Manha]]&gt;2,Tabela13[[#This Row],[Ociosidade Tarde]]&gt;2),"ok","não")</f>
        <v>não</v>
      </c>
      <c r="Q123" t="s">
        <v>379</v>
      </c>
      <c r="R123" s="2" t="str">
        <f>IFERROR(IF(VLOOKUP(Tabela13[[#This Row],[Cod_esc]],'EE''s aptas'!A:B,1,0)=Tabela13[[#This Row],[Cod_esc]],"sim"),"")</f>
        <v/>
      </c>
      <c r="S123" s="2"/>
      <c r="T123" s="2" t="str">
        <f>IFERROR(IF(VLOOKUP(Tabela13[[#This Row],[Cod_esc]],Planilha4!B:B,1,0)=Tabela13[[#This Row],[Cod_esc]],"Consta",),"")</f>
        <v/>
      </c>
      <c r="U123" s="2" t="str">
        <f>IFERROR(IF(VLOOKUP(Tabela13[[#This Row],[Cod_esc]],Planilha4!C:C,1,0)=Tabela13[[#This Row],[Cod_esc]],"Consta"),"")</f>
        <v/>
      </c>
      <c r="V123" s="2" t="str">
        <f>IFERROR(IF(VLOOKUP(Tabela13[[#This Row],[Cod_esc]],Planilha4!D:D,1,0)=Tabela13[[#This Row],[Cod_esc]],"Consta"),"")</f>
        <v/>
      </c>
      <c r="W123" s="2" t="str">
        <f>IFERROR(IF(VLOOKUP(Tabela13[[#This Row],[Cod_esc]],Planilha4!E:E,1,0)=Tabela13[[#This Row],[Cod_esc]],"Consta"),"")</f>
        <v/>
      </c>
      <c r="X123" s="2" t="str">
        <f>IFERROR(IF(VLOOKUP(Tabela13[[#This Row],[Cod_esc]],Planilha4!F:F,1,0)=Tabela13[[#This Row],[Cod_esc]],"Consta"),"")</f>
        <v/>
      </c>
      <c r="Y123" s="2" t="str">
        <f>IF(COUNTBLANK(Tabela13[[#This Row],[Esc1]:[Esc5]])&lt;5,"Consta","")</f>
        <v/>
      </c>
      <c r="Z123" s="2">
        <v>35365622</v>
      </c>
      <c r="AA123" s="2" t="s">
        <v>522</v>
      </c>
      <c r="AB123" s="2">
        <v>2826</v>
      </c>
      <c r="AC123" s="2">
        <v>607</v>
      </c>
    </row>
    <row r="124" spans="1:29" x14ac:dyDescent="0.25">
      <c r="A124" t="s">
        <v>176</v>
      </c>
      <c r="B124" t="s">
        <v>177</v>
      </c>
      <c r="C124" t="s">
        <v>64</v>
      </c>
      <c r="D124">
        <v>922894</v>
      </c>
      <c r="E124" t="s">
        <v>183</v>
      </c>
      <c r="F124">
        <f>IF((Tabela13[[#This Row],[Ociosidade Manha]]-2)&gt;2,2,(Tabela13[[#This Row],[Ociosidade Manha]]-2))</f>
        <v>-2</v>
      </c>
      <c r="G124">
        <f>IF((Tabela13[[#This Row],[Ociosidade Tarde]]-2)&gt;3,3,(Tabela13[[#This Row],[Ociosidade Tarde]]-2))</f>
        <v>-2</v>
      </c>
      <c r="H124">
        <v>0</v>
      </c>
      <c r="I124">
        <v>0</v>
      </c>
      <c r="J124">
        <v>12</v>
      </c>
      <c r="K124" t="s">
        <v>4</v>
      </c>
      <c r="L124">
        <v>1</v>
      </c>
      <c r="M124">
        <v>22</v>
      </c>
      <c r="N124" t="s">
        <v>8</v>
      </c>
      <c r="O124" t="str">
        <f>IF(AND(Tabela13[[#This Row],[Ociosidade Manha]]&gt;2,Tabela13[[#This Row],[Ociosidade Tarde]]&gt;2),"ok","não")</f>
        <v>não</v>
      </c>
      <c r="Q124" t="s">
        <v>379</v>
      </c>
      <c r="R124" s="2" t="str">
        <f>IFERROR(IF(VLOOKUP(Tabela13[[#This Row],[Cod_esc]],'EE''s aptas'!A:B,1,0)=Tabela13[[#This Row],[Cod_esc]],"sim"),"")</f>
        <v/>
      </c>
      <c r="S124" s="2"/>
      <c r="T124" s="2" t="str">
        <f>IFERROR(IF(VLOOKUP(Tabela13[[#This Row],[Cod_esc]],Planilha4!B:B,1,0)=Tabela13[[#This Row],[Cod_esc]],"Consta",),"")</f>
        <v/>
      </c>
      <c r="U124" s="2" t="str">
        <f>IFERROR(IF(VLOOKUP(Tabela13[[#This Row],[Cod_esc]],Planilha4!C:C,1,0)=Tabela13[[#This Row],[Cod_esc]],"Consta"),"")</f>
        <v/>
      </c>
      <c r="V124" s="2" t="str">
        <f>IFERROR(IF(VLOOKUP(Tabela13[[#This Row],[Cod_esc]],Planilha4!D:D,1,0)=Tabela13[[#This Row],[Cod_esc]],"Consta"),"")</f>
        <v/>
      </c>
      <c r="W124" s="2" t="str">
        <f>IFERROR(IF(VLOOKUP(Tabela13[[#This Row],[Cod_esc]],Planilha4!E:E,1,0)=Tabela13[[#This Row],[Cod_esc]],"Consta"),"")</f>
        <v/>
      </c>
      <c r="X124" s="2" t="str">
        <f>IFERROR(IF(VLOOKUP(Tabela13[[#This Row],[Cod_esc]],Planilha4!F:F,1,0)=Tabela13[[#This Row],[Cod_esc]],"Consta"),"")</f>
        <v/>
      </c>
      <c r="Y124" s="2" t="str">
        <f>IF(COUNTBLANK(Tabela13[[#This Row],[Esc1]:[Esc5]])&lt;5,"Consta","")</f>
        <v/>
      </c>
      <c r="Z124" s="2">
        <v>35365622</v>
      </c>
      <c r="AA124" s="2" t="s">
        <v>522</v>
      </c>
      <c r="AB124" s="2">
        <v>2826</v>
      </c>
      <c r="AC124" s="2">
        <v>984</v>
      </c>
    </row>
    <row r="125" spans="1:29" x14ac:dyDescent="0.25">
      <c r="A125" t="s">
        <v>176</v>
      </c>
      <c r="B125" t="s">
        <v>183</v>
      </c>
      <c r="C125" t="s">
        <v>64</v>
      </c>
      <c r="D125">
        <v>909105</v>
      </c>
      <c r="E125" t="s">
        <v>185</v>
      </c>
      <c r="F125">
        <f>IF((Tabela13[[#This Row],[Ociosidade Manha]]-2)&gt;2,2,(Tabela13[[#This Row],[Ociosidade Manha]]-2))</f>
        <v>-1</v>
      </c>
      <c r="G125">
        <f>IF((Tabela13[[#This Row],[Ociosidade Tarde]]-2)&gt;3,3,(Tabela13[[#This Row],[Ociosidade Tarde]]-2))</f>
        <v>0</v>
      </c>
      <c r="H125">
        <v>1</v>
      </c>
      <c r="I125">
        <v>2</v>
      </c>
      <c r="J125">
        <v>0</v>
      </c>
      <c r="K125" t="s">
        <v>4</v>
      </c>
      <c r="L125">
        <v>1</v>
      </c>
      <c r="M125">
        <v>13</v>
      </c>
      <c r="N125" t="s">
        <v>8</v>
      </c>
      <c r="O125" t="str">
        <f>IF(AND(Tabela13[[#This Row],[Ociosidade Manha]]&gt;2,Tabela13[[#This Row],[Ociosidade Tarde]]&gt;2),"ok","não")</f>
        <v>não</v>
      </c>
      <c r="Q125" t="s">
        <v>379</v>
      </c>
      <c r="R125" s="2" t="str">
        <f>IFERROR(IF(VLOOKUP(Tabela13[[#This Row],[Cod_esc]],'EE''s aptas'!A:B,1,0)=Tabela13[[#This Row],[Cod_esc]],"sim"),"")</f>
        <v/>
      </c>
      <c r="S125" s="2"/>
      <c r="T125" s="2" t="str">
        <f>IFERROR(IF(VLOOKUP(Tabela13[[#This Row],[Cod_esc]],Planilha4!B:B,1,0)=Tabela13[[#This Row],[Cod_esc]],"Consta",),"")</f>
        <v/>
      </c>
      <c r="U125" s="2" t="str">
        <f>IFERROR(IF(VLOOKUP(Tabela13[[#This Row],[Cod_esc]],Planilha4!C:C,1,0)=Tabela13[[#This Row],[Cod_esc]],"Consta"),"")</f>
        <v/>
      </c>
      <c r="V125" s="2" t="str">
        <f>IFERROR(IF(VLOOKUP(Tabela13[[#This Row],[Cod_esc]],Planilha4!D:D,1,0)=Tabela13[[#This Row],[Cod_esc]],"Consta"),"")</f>
        <v/>
      </c>
      <c r="W125" s="2" t="str">
        <f>IFERROR(IF(VLOOKUP(Tabela13[[#This Row],[Cod_esc]],Planilha4!E:E,1,0)=Tabela13[[#This Row],[Cod_esc]],"Consta"),"")</f>
        <v/>
      </c>
      <c r="X125" s="2" t="str">
        <f>IFERROR(IF(VLOOKUP(Tabela13[[#This Row],[Cod_esc]],Planilha4!F:F,1,0)=Tabela13[[#This Row],[Cod_esc]],"Consta"),"")</f>
        <v/>
      </c>
      <c r="Y125" s="2" t="str">
        <f>IF(COUNTBLANK(Tabela13[[#This Row],[Esc1]:[Esc5]])&lt;5,"Consta","")</f>
        <v/>
      </c>
      <c r="Z125" s="2">
        <v>35365622</v>
      </c>
      <c r="AA125" s="2" t="s">
        <v>522</v>
      </c>
      <c r="AB125" s="2">
        <v>2826</v>
      </c>
      <c r="AC125" s="2">
        <v>249</v>
      </c>
    </row>
    <row r="126" spans="1:29" x14ac:dyDescent="0.25">
      <c r="A126" t="s">
        <v>176</v>
      </c>
      <c r="B126" t="s">
        <v>186</v>
      </c>
      <c r="C126" t="s">
        <v>64</v>
      </c>
      <c r="D126">
        <v>2471</v>
      </c>
      <c r="E126" t="s">
        <v>187</v>
      </c>
      <c r="F126">
        <f>IF((Tabela13[[#This Row],[Ociosidade Manha]]-2)&gt;2,2,(Tabela13[[#This Row],[Ociosidade Manha]]-2))</f>
        <v>-2</v>
      </c>
      <c r="G126">
        <f>IF((Tabela13[[#This Row],[Ociosidade Tarde]]-2)&gt;3,3,(Tabela13[[#This Row],[Ociosidade Tarde]]-2))</f>
        <v>0</v>
      </c>
      <c r="H126">
        <v>0</v>
      </c>
      <c r="I126">
        <v>2</v>
      </c>
      <c r="J126">
        <v>0</v>
      </c>
      <c r="K126" t="s">
        <v>4</v>
      </c>
      <c r="L126">
        <v>1</v>
      </c>
      <c r="M126">
        <v>18</v>
      </c>
      <c r="N126" t="s">
        <v>8</v>
      </c>
      <c r="O126" t="str">
        <f>IF(AND(Tabela13[[#This Row],[Ociosidade Manha]]&gt;2,Tabela13[[#This Row],[Ociosidade Tarde]]&gt;2),"ok","não")</f>
        <v>não</v>
      </c>
      <c r="Q126" t="s">
        <v>379</v>
      </c>
      <c r="R126" s="2" t="str">
        <f>IFERROR(IF(VLOOKUP(Tabela13[[#This Row],[Cod_esc]],'EE''s aptas'!A:B,1,0)=Tabela13[[#This Row],[Cod_esc]],"sim"),"")</f>
        <v/>
      </c>
      <c r="S126" s="2"/>
      <c r="T126" s="2" t="str">
        <f>IFERROR(IF(VLOOKUP(Tabela13[[#This Row],[Cod_esc]],Planilha4!B:B,1,0)=Tabela13[[#This Row],[Cod_esc]],"Consta",),"")</f>
        <v/>
      </c>
      <c r="U126" s="2" t="str">
        <f>IFERROR(IF(VLOOKUP(Tabela13[[#This Row],[Cod_esc]],Planilha4!C:C,1,0)=Tabela13[[#This Row],[Cod_esc]],"Consta"),"")</f>
        <v/>
      </c>
      <c r="V126" s="2" t="str">
        <f>IFERROR(IF(VLOOKUP(Tabela13[[#This Row],[Cod_esc]],Planilha4!D:D,1,0)=Tabela13[[#This Row],[Cod_esc]],"Consta"),"")</f>
        <v/>
      </c>
      <c r="W126" s="2" t="str">
        <f>IFERROR(IF(VLOOKUP(Tabela13[[#This Row],[Cod_esc]],Planilha4!E:E,1,0)=Tabela13[[#This Row],[Cod_esc]],"Consta"),"")</f>
        <v/>
      </c>
      <c r="X126" s="2" t="str">
        <f>IFERROR(IF(VLOOKUP(Tabela13[[#This Row],[Cod_esc]],Planilha4!F:F,1,0)=Tabela13[[#This Row],[Cod_esc]],"Consta"),"")</f>
        <v/>
      </c>
      <c r="Y126" s="2" t="str">
        <f>IF(COUNTBLANK(Tabela13[[#This Row],[Esc1]:[Esc5]])&lt;5,"Consta","")</f>
        <v/>
      </c>
      <c r="Z126" s="2">
        <v>35002628</v>
      </c>
      <c r="AA126" s="2" t="s">
        <v>520</v>
      </c>
      <c r="AB126" s="2">
        <v>3514</v>
      </c>
      <c r="AC126" s="2">
        <v>476</v>
      </c>
    </row>
    <row r="127" spans="1:29" x14ac:dyDescent="0.25">
      <c r="A127" t="s">
        <v>188</v>
      </c>
      <c r="B127" t="s">
        <v>189</v>
      </c>
      <c r="C127" t="s">
        <v>64</v>
      </c>
      <c r="D127">
        <v>2239</v>
      </c>
      <c r="E127" t="s">
        <v>190</v>
      </c>
      <c r="F127">
        <f>IF((Tabela13[[#This Row],[Ociosidade Manha]]-2)&gt;2,2,(Tabela13[[#This Row],[Ociosidade Manha]]-2))</f>
        <v>0</v>
      </c>
      <c r="G127">
        <f>IF((Tabela13[[#This Row],[Ociosidade Tarde]]-2)&gt;3,3,(Tabela13[[#This Row],[Ociosidade Tarde]]-2))</f>
        <v>2</v>
      </c>
      <c r="H127">
        <v>2</v>
      </c>
      <c r="I127">
        <v>4</v>
      </c>
      <c r="J127">
        <v>10</v>
      </c>
      <c r="K127" t="s">
        <v>4</v>
      </c>
      <c r="L127">
        <v>1</v>
      </c>
      <c r="M127">
        <v>13</v>
      </c>
      <c r="N127" t="s">
        <v>8</v>
      </c>
      <c r="O127" t="str">
        <f>IF(AND(Tabela13[[#This Row],[Ociosidade Manha]]&gt;2,Tabela13[[#This Row],[Ociosidade Tarde]]&gt;2),"ok","não")</f>
        <v>não</v>
      </c>
      <c r="Q127" t="s">
        <v>379</v>
      </c>
      <c r="R127" s="2" t="str">
        <f>IFERROR(IF(VLOOKUP(Tabela13[[#This Row],[Cod_esc]],'EE''s aptas'!A:B,1,0)=Tabela13[[#This Row],[Cod_esc]],"sim"),"")</f>
        <v/>
      </c>
      <c r="S127" s="2"/>
      <c r="T127" s="2" t="str">
        <f>IFERROR(IF(VLOOKUP(Tabela13[[#This Row],[Cod_esc]],Planilha4!B:B,1,0)=Tabela13[[#This Row],[Cod_esc]],"Consta",),"")</f>
        <v/>
      </c>
      <c r="U127" s="2" t="str">
        <f>IFERROR(IF(VLOOKUP(Tabela13[[#This Row],[Cod_esc]],Planilha4!C:C,1,0)=Tabela13[[#This Row],[Cod_esc]],"Consta"),"")</f>
        <v/>
      </c>
      <c r="V127" s="2" t="str">
        <f>IFERROR(IF(VLOOKUP(Tabela13[[#This Row],[Cod_esc]],Planilha4!D:D,1,0)=Tabela13[[#This Row],[Cod_esc]],"Consta"),"")</f>
        <v>Consta</v>
      </c>
      <c r="W127" s="2" t="str">
        <f>IFERROR(IF(VLOOKUP(Tabela13[[#This Row],[Cod_esc]],Planilha4!E:E,1,0)=Tabela13[[#This Row],[Cod_esc]],"Consta"),"")</f>
        <v/>
      </c>
      <c r="X127" s="2" t="str">
        <f>IFERROR(IF(VLOOKUP(Tabela13[[#This Row],[Cod_esc]],Planilha4!F:F,1,0)=Tabela13[[#This Row],[Cod_esc]],"Consta"),"")</f>
        <v/>
      </c>
      <c r="Y127" s="2" t="str">
        <f>IF(COUNTBLANK(Tabela13[[#This Row],[Esc1]:[Esc5]])&lt;5,"Consta","")</f>
        <v>Consta</v>
      </c>
      <c r="Z127" s="2">
        <v>35405243</v>
      </c>
      <c r="AA127" s="2" t="s">
        <v>518</v>
      </c>
      <c r="AB127" s="2">
        <v>2155</v>
      </c>
      <c r="AC127" s="2">
        <v>266</v>
      </c>
    </row>
    <row r="128" spans="1:29" x14ac:dyDescent="0.25">
      <c r="A128" t="s">
        <v>188</v>
      </c>
      <c r="B128" t="s">
        <v>193</v>
      </c>
      <c r="C128" t="s">
        <v>64</v>
      </c>
      <c r="D128">
        <v>2057</v>
      </c>
      <c r="E128" t="s">
        <v>194</v>
      </c>
      <c r="F128">
        <f>IF((Tabela13[[#This Row],[Ociosidade Manha]]-2)&gt;2,2,(Tabela13[[#This Row],[Ociosidade Manha]]-2))</f>
        <v>2</v>
      </c>
      <c r="G128">
        <f>IF((Tabela13[[#This Row],[Ociosidade Tarde]]-2)&gt;3,3,(Tabela13[[#This Row],[Ociosidade Tarde]]-2))</f>
        <v>0</v>
      </c>
      <c r="H128">
        <v>5</v>
      </c>
      <c r="I128">
        <v>2</v>
      </c>
      <c r="J128">
        <v>0</v>
      </c>
      <c r="K128" t="s">
        <v>4</v>
      </c>
      <c r="L128">
        <v>1</v>
      </c>
      <c r="M128">
        <v>30</v>
      </c>
      <c r="N128" t="s">
        <v>8</v>
      </c>
      <c r="O128" t="str">
        <f>IF(AND(Tabela13[[#This Row],[Ociosidade Manha]]&gt;2,Tabela13[[#This Row],[Ociosidade Tarde]]&gt;2),"ok","não")</f>
        <v>não</v>
      </c>
      <c r="Q128" t="s">
        <v>379</v>
      </c>
      <c r="R128" s="2" t="str">
        <f>IFERROR(IF(VLOOKUP(Tabela13[[#This Row],[Cod_esc]],'EE''s aptas'!A:B,1,0)=Tabela13[[#This Row],[Cod_esc]],"sim"),"")</f>
        <v/>
      </c>
      <c r="S128" s="2"/>
      <c r="T128" s="2" t="str">
        <f>IFERROR(IF(VLOOKUP(Tabela13[[#This Row],[Cod_esc]],Planilha4!B:B,1,0)=Tabela13[[#This Row],[Cod_esc]],"Consta",),"")</f>
        <v/>
      </c>
      <c r="U128" s="2" t="str">
        <f>IFERROR(IF(VLOOKUP(Tabela13[[#This Row],[Cod_esc]],Planilha4!C:C,1,0)=Tabela13[[#This Row],[Cod_esc]],"Consta"),"")</f>
        <v/>
      </c>
      <c r="V128" s="2" t="str">
        <f>IFERROR(IF(VLOOKUP(Tabela13[[#This Row],[Cod_esc]],Planilha4!D:D,1,0)=Tabela13[[#This Row],[Cod_esc]],"Consta"),"")</f>
        <v/>
      </c>
      <c r="W128" s="2" t="str">
        <f>IFERROR(IF(VLOOKUP(Tabela13[[#This Row],[Cod_esc]],Planilha4!E:E,1,0)=Tabela13[[#This Row],[Cod_esc]],"Consta"),"")</f>
        <v/>
      </c>
      <c r="X128" s="2" t="str">
        <f>IFERROR(IF(VLOOKUP(Tabela13[[#This Row],[Cod_esc]],Planilha4!F:F,1,0)=Tabela13[[#This Row],[Cod_esc]],"Consta"),"")</f>
        <v/>
      </c>
      <c r="Y128" s="2" t="str">
        <f>IF(COUNTBLANK(Tabela13[[#This Row],[Esc1]:[Esc5]])&lt;5,"Consta","")</f>
        <v/>
      </c>
      <c r="Z128" s="2">
        <v>35405243</v>
      </c>
      <c r="AA128" s="2" t="s">
        <v>518</v>
      </c>
      <c r="AB128" s="2">
        <v>2155</v>
      </c>
      <c r="AC128" s="2">
        <v>451</v>
      </c>
    </row>
    <row r="129" spans="1:29" x14ac:dyDescent="0.25">
      <c r="A129" t="s">
        <v>188</v>
      </c>
      <c r="B129" t="s">
        <v>195</v>
      </c>
      <c r="C129" t="s">
        <v>64</v>
      </c>
      <c r="D129">
        <v>1442</v>
      </c>
      <c r="E129" t="s">
        <v>196</v>
      </c>
      <c r="F129">
        <f>IF((Tabela13[[#This Row],[Ociosidade Manha]]-2)&gt;2,2,(Tabela13[[#This Row],[Ociosidade Manha]]-2))</f>
        <v>2</v>
      </c>
      <c r="G129">
        <f>IF((Tabela13[[#This Row],[Ociosidade Tarde]]-2)&gt;3,3,(Tabela13[[#This Row],[Ociosidade Tarde]]-2))</f>
        <v>-2</v>
      </c>
      <c r="H129">
        <v>5</v>
      </c>
      <c r="I129">
        <v>0</v>
      </c>
      <c r="J129">
        <v>0</v>
      </c>
      <c r="K129" t="s">
        <v>4</v>
      </c>
      <c r="L129">
        <v>1</v>
      </c>
      <c r="M129">
        <v>17</v>
      </c>
      <c r="N129" t="s">
        <v>8</v>
      </c>
      <c r="O129" t="str">
        <f>IF(AND(Tabela13[[#This Row],[Ociosidade Manha]]&gt;2,Tabela13[[#This Row],[Ociosidade Tarde]]&gt;2),"ok","não")</f>
        <v>não</v>
      </c>
      <c r="Q129" t="s">
        <v>379</v>
      </c>
      <c r="R129" s="2" t="str">
        <f>IFERROR(IF(VLOOKUP(Tabela13[[#This Row],[Cod_esc]],'EE''s aptas'!A:B,1,0)=Tabela13[[#This Row],[Cod_esc]],"sim"),"")</f>
        <v/>
      </c>
      <c r="S129" s="2"/>
      <c r="T129" s="2" t="str">
        <f>IFERROR(IF(VLOOKUP(Tabela13[[#This Row],[Cod_esc]],Planilha4!B:B,1,0)=Tabela13[[#This Row],[Cod_esc]],"Consta",),"")</f>
        <v/>
      </c>
      <c r="U129" s="2" t="str">
        <f>IFERROR(IF(VLOOKUP(Tabela13[[#This Row],[Cod_esc]],Planilha4!C:C,1,0)=Tabela13[[#This Row],[Cod_esc]],"Consta"),"")</f>
        <v/>
      </c>
      <c r="V129" s="2" t="str">
        <f>IFERROR(IF(VLOOKUP(Tabela13[[#This Row],[Cod_esc]],Planilha4!D:D,1,0)=Tabela13[[#This Row],[Cod_esc]],"Consta"),"")</f>
        <v/>
      </c>
      <c r="W129" s="2" t="str">
        <f>IFERROR(IF(VLOOKUP(Tabela13[[#This Row],[Cod_esc]],Planilha4!E:E,1,0)=Tabela13[[#This Row],[Cod_esc]],"Consta"),"")</f>
        <v/>
      </c>
      <c r="X129" s="2" t="str">
        <f>IFERROR(IF(VLOOKUP(Tabela13[[#This Row],[Cod_esc]],Planilha4!F:F,1,0)=Tabela13[[#This Row],[Cod_esc]],"Consta"),"")</f>
        <v/>
      </c>
      <c r="Y129" s="2" t="str">
        <f>IF(COUNTBLANK(Tabela13[[#This Row],[Esc1]:[Esc5]])&lt;5,"Consta","")</f>
        <v/>
      </c>
      <c r="Z129" s="2">
        <v>35001636</v>
      </c>
      <c r="AA129" s="2" t="s">
        <v>515</v>
      </c>
      <c r="AB129" s="2">
        <v>1716</v>
      </c>
      <c r="AC129" s="2">
        <v>188</v>
      </c>
    </row>
    <row r="130" spans="1:29" x14ac:dyDescent="0.25">
      <c r="A130" t="s">
        <v>188</v>
      </c>
      <c r="B130" t="s">
        <v>197</v>
      </c>
      <c r="C130" t="s">
        <v>64</v>
      </c>
      <c r="D130">
        <v>2252</v>
      </c>
      <c r="E130" t="s">
        <v>198</v>
      </c>
      <c r="F130">
        <f>IF((Tabela13[[#This Row],[Ociosidade Manha]]-2)&gt;2,2,(Tabela13[[#This Row],[Ociosidade Manha]]-2))</f>
        <v>-2</v>
      </c>
      <c r="G130">
        <f>IF((Tabela13[[#This Row],[Ociosidade Tarde]]-2)&gt;3,3,(Tabela13[[#This Row],[Ociosidade Tarde]]-2))</f>
        <v>0</v>
      </c>
      <c r="H130">
        <v>0</v>
      </c>
      <c r="I130">
        <v>2</v>
      </c>
      <c r="J130">
        <v>10</v>
      </c>
      <c r="K130" t="s">
        <v>4</v>
      </c>
      <c r="L130">
        <v>1</v>
      </c>
      <c r="M130">
        <v>27</v>
      </c>
      <c r="N130" t="s">
        <v>8</v>
      </c>
      <c r="O130" t="str">
        <f>IF(AND(Tabela13[[#This Row],[Ociosidade Manha]]&gt;2,Tabela13[[#This Row],[Ociosidade Tarde]]&gt;2),"ok","não")</f>
        <v>não</v>
      </c>
      <c r="Q130" t="s">
        <v>379</v>
      </c>
      <c r="R130" s="2" t="str">
        <f>IFERROR(IF(VLOOKUP(Tabela13[[#This Row],[Cod_esc]],'EE''s aptas'!A:B,1,0)=Tabela13[[#This Row],[Cod_esc]],"sim"),"")</f>
        <v/>
      </c>
      <c r="S130" s="2"/>
      <c r="T130" s="2" t="str">
        <f>IFERROR(IF(VLOOKUP(Tabela13[[#This Row],[Cod_esc]],Planilha4!B:B,1,0)=Tabela13[[#This Row],[Cod_esc]],"Consta",),"")</f>
        <v/>
      </c>
      <c r="U130" s="2" t="str">
        <f>IFERROR(IF(VLOOKUP(Tabela13[[#This Row],[Cod_esc]],Planilha4!C:C,1,0)=Tabela13[[#This Row],[Cod_esc]],"Consta"),"")</f>
        <v/>
      </c>
      <c r="V130" s="2" t="str">
        <f>IFERROR(IF(VLOOKUP(Tabela13[[#This Row],[Cod_esc]],Planilha4!D:D,1,0)=Tabela13[[#This Row],[Cod_esc]],"Consta"),"")</f>
        <v/>
      </c>
      <c r="W130" s="2" t="str">
        <f>IFERROR(IF(VLOOKUP(Tabela13[[#This Row],[Cod_esc]],Planilha4!E:E,1,0)=Tabela13[[#This Row],[Cod_esc]],"Consta"),"")</f>
        <v/>
      </c>
      <c r="X130" s="2" t="str">
        <f>IFERROR(IF(VLOOKUP(Tabela13[[#This Row],[Cod_esc]],Planilha4!F:F,1,0)=Tabela13[[#This Row],[Cod_esc]],"Consta"),"")</f>
        <v/>
      </c>
      <c r="Y130" s="2" t="str">
        <f>IF(COUNTBLANK(Tabela13[[#This Row],[Esc1]:[Esc5]])&lt;5,"Consta","")</f>
        <v/>
      </c>
      <c r="Z130" s="2">
        <v>35002185</v>
      </c>
      <c r="AA130" s="2" t="s">
        <v>519</v>
      </c>
      <c r="AB130" s="2">
        <v>5318</v>
      </c>
      <c r="AC130" s="2">
        <v>1378</v>
      </c>
    </row>
    <row r="131" spans="1:29" x14ac:dyDescent="0.25">
      <c r="A131" t="s">
        <v>188</v>
      </c>
      <c r="B131" t="s">
        <v>199</v>
      </c>
      <c r="C131" t="s">
        <v>64</v>
      </c>
      <c r="D131">
        <v>2136</v>
      </c>
      <c r="E131" t="s">
        <v>200</v>
      </c>
      <c r="F131">
        <f>IF((Tabela13[[#This Row],[Ociosidade Manha]]-2)&gt;2,2,(Tabela13[[#This Row],[Ociosidade Manha]]-2))</f>
        <v>2</v>
      </c>
      <c r="G131">
        <f>IF((Tabela13[[#This Row],[Ociosidade Tarde]]-2)&gt;3,3,(Tabela13[[#This Row],[Ociosidade Tarde]]-2))</f>
        <v>3</v>
      </c>
      <c r="H131">
        <v>7</v>
      </c>
      <c r="I131">
        <v>7</v>
      </c>
      <c r="J131">
        <v>0</v>
      </c>
      <c r="K131" t="s">
        <v>4</v>
      </c>
      <c r="L131">
        <v>1</v>
      </c>
      <c r="M131">
        <v>20</v>
      </c>
      <c r="N131" t="s">
        <v>8</v>
      </c>
      <c r="O131" t="str">
        <f>IF(AND(Tabela13[[#This Row],[Ociosidade Manha]]&gt;2,Tabela13[[#This Row],[Ociosidade Tarde]]&gt;2),"ok","não")</f>
        <v>ok</v>
      </c>
      <c r="P131" t="s">
        <v>371</v>
      </c>
      <c r="Q131" t="s">
        <v>379</v>
      </c>
      <c r="R131" s="2" t="str">
        <f>IFERROR(IF(VLOOKUP(Tabela13[[#This Row],[Cod_esc]],'EE''s aptas'!A:B,1,0)=Tabela13[[#This Row],[Cod_esc]],"sim"),"")</f>
        <v/>
      </c>
      <c r="S131" s="2"/>
      <c r="T131" s="2" t="str">
        <f>IFERROR(IF(VLOOKUP(Tabela13[[#This Row],[Cod_esc]],Planilha4!B:B,1,0)=Tabela13[[#This Row],[Cod_esc]],"Consta",),"")</f>
        <v/>
      </c>
      <c r="U131" s="2" t="str">
        <f>IFERROR(IF(VLOOKUP(Tabela13[[#This Row],[Cod_esc]],Planilha4!C:C,1,0)=Tabela13[[#This Row],[Cod_esc]],"Consta"),"")</f>
        <v/>
      </c>
      <c r="V131" s="2" t="str">
        <f>IFERROR(IF(VLOOKUP(Tabela13[[#This Row],[Cod_esc]],Planilha4!D:D,1,0)=Tabela13[[#This Row],[Cod_esc]],"Consta"),"")</f>
        <v/>
      </c>
      <c r="W131" s="2" t="str">
        <f>IFERROR(IF(VLOOKUP(Tabela13[[#This Row],[Cod_esc]],Planilha4!E:E,1,0)=Tabela13[[#This Row],[Cod_esc]],"Consta"),"")</f>
        <v/>
      </c>
      <c r="X131" s="2" t="str">
        <f>IFERROR(IF(VLOOKUP(Tabela13[[#This Row],[Cod_esc]],Planilha4!F:F,1,0)=Tabela13[[#This Row],[Cod_esc]],"Consta"),"")</f>
        <v/>
      </c>
      <c r="Y131" s="2" t="str">
        <f>IF(COUNTBLANK(Tabela13[[#This Row],[Esc1]:[Esc5]])&lt;5,"Consta","")</f>
        <v/>
      </c>
      <c r="Z131" s="2">
        <v>35405243</v>
      </c>
      <c r="AA131" s="2" t="s">
        <v>518</v>
      </c>
      <c r="AB131" s="2">
        <v>2155</v>
      </c>
      <c r="AC131" s="2">
        <v>285</v>
      </c>
    </row>
    <row r="132" spans="1:29" x14ac:dyDescent="0.25">
      <c r="A132" t="s">
        <v>188</v>
      </c>
      <c r="B132" t="s">
        <v>197</v>
      </c>
      <c r="C132" t="s">
        <v>64</v>
      </c>
      <c r="D132">
        <v>2173</v>
      </c>
      <c r="E132" t="s">
        <v>201</v>
      </c>
      <c r="F132">
        <f>IF((Tabela13[[#This Row],[Ociosidade Manha]]-2)&gt;2,2,(Tabela13[[#This Row],[Ociosidade Manha]]-2))</f>
        <v>-2</v>
      </c>
      <c r="G132">
        <f>IF((Tabela13[[#This Row],[Ociosidade Tarde]]-2)&gt;3,3,(Tabela13[[#This Row],[Ociosidade Tarde]]-2))</f>
        <v>-2</v>
      </c>
      <c r="H132">
        <v>0</v>
      </c>
      <c r="I132">
        <v>0</v>
      </c>
      <c r="J132">
        <v>0</v>
      </c>
      <c r="K132" t="s">
        <v>4</v>
      </c>
      <c r="L132">
        <v>1</v>
      </c>
      <c r="M132">
        <v>29</v>
      </c>
      <c r="N132" t="s">
        <v>8</v>
      </c>
      <c r="O132" t="str">
        <f>IF(AND(Tabela13[[#This Row],[Ociosidade Manha]]&gt;2,Tabela13[[#This Row],[Ociosidade Tarde]]&gt;2),"ok","não")</f>
        <v>não</v>
      </c>
      <c r="Q132" t="s">
        <v>379</v>
      </c>
      <c r="R132" s="2" t="str">
        <f>IFERROR(IF(VLOOKUP(Tabela13[[#This Row],[Cod_esc]],'EE''s aptas'!A:B,1,0)=Tabela13[[#This Row],[Cod_esc]],"sim"),"")</f>
        <v/>
      </c>
      <c r="S132" s="2"/>
      <c r="T132" s="2" t="str">
        <f>IFERROR(IF(VLOOKUP(Tabela13[[#This Row],[Cod_esc]],Planilha4!B:B,1,0)=Tabela13[[#This Row],[Cod_esc]],"Consta",),"")</f>
        <v/>
      </c>
      <c r="U132" s="2" t="str">
        <f>IFERROR(IF(VLOOKUP(Tabela13[[#This Row],[Cod_esc]],Planilha4!C:C,1,0)=Tabela13[[#This Row],[Cod_esc]],"Consta"),"")</f>
        <v/>
      </c>
      <c r="V132" s="2" t="str">
        <f>IFERROR(IF(VLOOKUP(Tabela13[[#This Row],[Cod_esc]],Planilha4!D:D,1,0)=Tabela13[[#This Row],[Cod_esc]],"Consta"),"")</f>
        <v/>
      </c>
      <c r="W132" s="2" t="str">
        <f>IFERROR(IF(VLOOKUP(Tabela13[[#This Row],[Cod_esc]],Planilha4!E:E,1,0)=Tabela13[[#This Row],[Cod_esc]],"Consta"),"")</f>
        <v/>
      </c>
      <c r="X132" s="2" t="str">
        <f>IFERROR(IF(VLOOKUP(Tabela13[[#This Row],[Cod_esc]],Planilha4!F:F,1,0)=Tabela13[[#This Row],[Cod_esc]],"Consta"),"")</f>
        <v/>
      </c>
      <c r="Y132" s="2" t="str">
        <f>IF(COUNTBLANK(Tabela13[[#This Row],[Esc1]:[Esc5]])&lt;5,"Consta","")</f>
        <v/>
      </c>
      <c r="Z132" s="2">
        <v>35002185</v>
      </c>
      <c r="AA132" s="2" t="s">
        <v>519</v>
      </c>
      <c r="AB132" s="2">
        <v>5318</v>
      </c>
      <c r="AC132" s="2">
        <v>624</v>
      </c>
    </row>
    <row r="133" spans="1:29" x14ac:dyDescent="0.25">
      <c r="A133" t="s">
        <v>188</v>
      </c>
      <c r="B133" t="s">
        <v>203</v>
      </c>
      <c r="C133" t="s">
        <v>64</v>
      </c>
      <c r="D133">
        <v>838</v>
      </c>
      <c r="E133" t="s">
        <v>204</v>
      </c>
      <c r="F133">
        <f>IF((Tabela13[[#This Row],[Ociosidade Manha]]-2)&gt;2,2,(Tabela13[[#This Row],[Ociosidade Manha]]-2))</f>
        <v>2</v>
      </c>
      <c r="G133">
        <f>IF((Tabela13[[#This Row],[Ociosidade Tarde]]-2)&gt;3,3,(Tabela13[[#This Row],[Ociosidade Tarde]]-2))</f>
        <v>1</v>
      </c>
      <c r="H133">
        <v>6</v>
      </c>
      <c r="I133">
        <v>3</v>
      </c>
      <c r="J133">
        <v>4</v>
      </c>
      <c r="K133" t="s">
        <v>4</v>
      </c>
      <c r="L133">
        <v>1</v>
      </c>
      <c r="M133">
        <v>18</v>
      </c>
      <c r="N133" t="s">
        <v>8</v>
      </c>
      <c r="O133" t="str">
        <f>IF(AND(Tabela13[[#This Row],[Ociosidade Manha]]&gt;2,Tabela13[[#This Row],[Ociosidade Tarde]]&gt;2),"ok","não")</f>
        <v>ok</v>
      </c>
      <c r="P133" t="s">
        <v>371</v>
      </c>
      <c r="Q133" t="s">
        <v>379</v>
      </c>
      <c r="R133" s="2" t="str">
        <f>IFERROR(IF(VLOOKUP(Tabela13[[#This Row],[Cod_esc]],'EE''s aptas'!A:B,1,0)=Tabela13[[#This Row],[Cod_esc]],"sim"),"")</f>
        <v/>
      </c>
      <c r="S133" s="2"/>
      <c r="T133" s="2" t="str">
        <f>IFERROR(IF(VLOOKUP(Tabela13[[#This Row],[Cod_esc]],Planilha4!B:B,1,0)=Tabela13[[#This Row],[Cod_esc]],"Consta",),"")</f>
        <v/>
      </c>
      <c r="U133" s="2" t="str">
        <f>IFERROR(IF(VLOOKUP(Tabela13[[#This Row],[Cod_esc]],Planilha4!C:C,1,0)=Tabela13[[#This Row],[Cod_esc]],"Consta"),"")</f>
        <v/>
      </c>
      <c r="V133" s="2" t="str">
        <f>IFERROR(IF(VLOOKUP(Tabela13[[#This Row],[Cod_esc]],Planilha4!D:D,1,0)=Tabela13[[#This Row],[Cod_esc]],"Consta"),"")</f>
        <v/>
      </c>
      <c r="W133" s="2" t="str">
        <f>IFERROR(IF(VLOOKUP(Tabela13[[#This Row],[Cod_esc]],Planilha4!E:E,1,0)=Tabela13[[#This Row],[Cod_esc]],"Consta"),"")</f>
        <v/>
      </c>
      <c r="X133" s="2" t="str">
        <f>IFERROR(IF(VLOOKUP(Tabela13[[#This Row],[Cod_esc]],Planilha4!F:F,1,0)=Tabela13[[#This Row],[Cod_esc]],"Consta"),"")</f>
        <v/>
      </c>
      <c r="Y133" s="2" t="str">
        <f>IF(COUNTBLANK(Tabela13[[#This Row],[Esc1]:[Esc5]])&lt;5,"Consta","")</f>
        <v/>
      </c>
      <c r="Z133" s="2">
        <v>35000954</v>
      </c>
      <c r="AA133" s="2" t="s">
        <v>514</v>
      </c>
      <c r="AB133" s="2">
        <v>2574</v>
      </c>
      <c r="AC133" s="2">
        <v>389</v>
      </c>
    </row>
    <row r="134" spans="1:29" x14ac:dyDescent="0.25">
      <c r="A134" t="s">
        <v>188</v>
      </c>
      <c r="B134" t="s">
        <v>191</v>
      </c>
      <c r="C134" t="s">
        <v>64</v>
      </c>
      <c r="D134">
        <v>1375</v>
      </c>
      <c r="E134" t="s">
        <v>205</v>
      </c>
      <c r="F134">
        <f>IF((Tabela13[[#This Row],[Ociosidade Manha]]-2)&gt;2,2,(Tabela13[[#This Row],[Ociosidade Manha]]-2))</f>
        <v>2</v>
      </c>
      <c r="G134">
        <f>IF((Tabela13[[#This Row],[Ociosidade Tarde]]-2)&gt;3,3,(Tabela13[[#This Row],[Ociosidade Tarde]]-2))</f>
        <v>3</v>
      </c>
      <c r="H134">
        <v>4</v>
      </c>
      <c r="I134">
        <v>9</v>
      </c>
      <c r="J134">
        <v>0</v>
      </c>
      <c r="K134" t="s">
        <v>4</v>
      </c>
      <c r="L134">
        <v>1</v>
      </c>
      <c r="M134">
        <v>0</v>
      </c>
      <c r="N134" t="s">
        <v>8</v>
      </c>
      <c r="O134" t="str">
        <f>IF(AND(Tabela13[[#This Row],[Ociosidade Manha]]&gt;2,Tabela13[[#This Row],[Ociosidade Tarde]]&gt;2),"ok","não")</f>
        <v>ok</v>
      </c>
      <c r="Q134" t="s">
        <v>379</v>
      </c>
      <c r="R134" s="2" t="str">
        <f>IFERROR(IF(VLOOKUP(Tabela13[[#This Row],[Cod_esc]],'EE''s aptas'!A:B,1,0)=Tabela13[[#This Row],[Cod_esc]],"sim"),"")</f>
        <v/>
      </c>
      <c r="S134" s="2"/>
      <c r="T134" s="2" t="str">
        <f>IFERROR(IF(VLOOKUP(Tabela13[[#This Row],[Cod_esc]],Planilha4!B:B,1,0)=Tabela13[[#This Row],[Cod_esc]],"Consta",),"")</f>
        <v/>
      </c>
      <c r="U134" s="2" t="str">
        <f>IFERROR(IF(VLOOKUP(Tabela13[[#This Row],[Cod_esc]],Planilha4!C:C,1,0)=Tabela13[[#This Row],[Cod_esc]],"Consta"),"")</f>
        <v/>
      </c>
      <c r="V134" s="2" t="str">
        <f>IFERROR(IF(VLOOKUP(Tabela13[[#This Row],[Cod_esc]],Planilha4!D:D,1,0)=Tabela13[[#This Row],[Cod_esc]],"Consta"),"")</f>
        <v/>
      </c>
      <c r="W134" s="2" t="str">
        <f>IFERROR(IF(VLOOKUP(Tabela13[[#This Row],[Cod_esc]],Planilha4!E:E,1,0)=Tabela13[[#This Row],[Cod_esc]],"Consta"),"")</f>
        <v/>
      </c>
      <c r="X134" s="2" t="str">
        <f>IFERROR(IF(VLOOKUP(Tabela13[[#This Row],[Cod_esc]],Planilha4!F:F,1,0)=Tabela13[[#This Row],[Cod_esc]],"Consta"),"")</f>
        <v/>
      </c>
      <c r="Y134" s="2" t="str">
        <f>IF(COUNTBLANK(Tabela13[[#This Row],[Esc1]:[Esc5]])&lt;5,"Consta","")</f>
        <v/>
      </c>
      <c r="Z134" s="2">
        <v>35001636</v>
      </c>
      <c r="AA134" s="2" t="s">
        <v>515</v>
      </c>
      <c r="AB134" s="2">
        <v>1716</v>
      </c>
      <c r="AC134" s="2">
        <v>419</v>
      </c>
    </row>
    <row r="135" spans="1:29" x14ac:dyDescent="0.25">
      <c r="A135" t="s">
        <v>188</v>
      </c>
      <c r="B135" t="s">
        <v>203</v>
      </c>
      <c r="C135" t="s">
        <v>64</v>
      </c>
      <c r="D135">
        <v>747</v>
      </c>
      <c r="E135" t="s">
        <v>206</v>
      </c>
      <c r="F135">
        <f>IF((Tabela13[[#This Row],[Ociosidade Manha]]-2)&gt;2,2,(Tabela13[[#This Row],[Ociosidade Manha]]-2))</f>
        <v>1</v>
      </c>
      <c r="G135">
        <f>IF((Tabela13[[#This Row],[Ociosidade Tarde]]-2)&gt;3,3,(Tabela13[[#This Row],[Ociosidade Tarde]]-2))</f>
        <v>2</v>
      </c>
      <c r="H135">
        <v>3</v>
      </c>
      <c r="I135">
        <v>4</v>
      </c>
      <c r="J135">
        <v>12</v>
      </c>
      <c r="K135" t="s">
        <v>4</v>
      </c>
      <c r="L135">
        <v>1</v>
      </c>
      <c r="M135">
        <v>18</v>
      </c>
      <c r="N135" t="s">
        <v>8</v>
      </c>
      <c r="O135" t="str">
        <f>IF(AND(Tabela13[[#This Row],[Ociosidade Manha]]&gt;2,Tabela13[[#This Row],[Ociosidade Tarde]]&gt;2),"ok","não")</f>
        <v>ok</v>
      </c>
      <c r="P135" t="s">
        <v>371</v>
      </c>
      <c r="Q135" t="s">
        <v>379</v>
      </c>
      <c r="R135" s="2" t="str">
        <f>IFERROR(IF(VLOOKUP(Tabela13[[#This Row],[Cod_esc]],'EE''s aptas'!A:B,1,0)=Tabela13[[#This Row],[Cod_esc]],"sim"),"")</f>
        <v/>
      </c>
      <c r="S135" s="2"/>
      <c r="T135" s="2" t="str">
        <f>IFERROR(IF(VLOOKUP(Tabela13[[#This Row],[Cod_esc]],Planilha4!B:B,1,0)=Tabela13[[#This Row],[Cod_esc]],"Consta",),"")</f>
        <v/>
      </c>
      <c r="U135" s="2" t="str">
        <f>IFERROR(IF(VLOOKUP(Tabela13[[#This Row],[Cod_esc]],Planilha4!C:C,1,0)=Tabela13[[#This Row],[Cod_esc]],"Consta"),"")</f>
        <v/>
      </c>
      <c r="V135" s="2" t="str">
        <f>IFERROR(IF(VLOOKUP(Tabela13[[#This Row],[Cod_esc]],Planilha4!D:D,1,0)=Tabela13[[#This Row],[Cod_esc]],"Consta"),"")</f>
        <v/>
      </c>
      <c r="W135" s="2" t="str">
        <f>IFERROR(IF(VLOOKUP(Tabela13[[#This Row],[Cod_esc]],Planilha4!E:E,1,0)=Tabela13[[#This Row],[Cod_esc]],"Consta"),"")</f>
        <v/>
      </c>
      <c r="X135" s="2" t="str">
        <f>IFERROR(IF(VLOOKUP(Tabela13[[#This Row],[Cod_esc]],Planilha4!F:F,1,0)=Tabela13[[#This Row],[Cod_esc]],"Consta"),"")</f>
        <v/>
      </c>
      <c r="Y135" s="2" t="str">
        <f>IF(COUNTBLANK(Tabela13[[#This Row],[Esc1]:[Esc5]])&lt;5,"Consta","")</f>
        <v/>
      </c>
      <c r="Z135" s="2">
        <v>35000954</v>
      </c>
      <c r="AA135" s="2" t="s">
        <v>514</v>
      </c>
      <c r="AB135" s="2">
        <v>2574</v>
      </c>
      <c r="AC135" s="2">
        <v>594</v>
      </c>
    </row>
    <row r="136" spans="1:29" x14ac:dyDescent="0.25">
      <c r="A136" t="s">
        <v>188</v>
      </c>
      <c r="B136" t="s">
        <v>199</v>
      </c>
      <c r="C136" t="s">
        <v>64</v>
      </c>
      <c r="D136">
        <v>1961</v>
      </c>
      <c r="E136" t="s">
        <v>207</v>
      </c>
      <c r="F136">
        <f>IF((Tabela13[[#This Row],[Ociosidade Manha]]-2)&gt;2,2,(Tabela13[[#This Row],[Ociosidade Manha]]-2))</f>
        <v>0</v>
      </c>
      <c r="G136">
        <f>IF((Tabela13[[#This Row],[Ociosidade Tarde]]-2)&gt;3,3,(Tabela13[[#This Row],[Ociosidade Tarde]]-2))</f>
        <v>0</v>
      </c>
      <c r="H136">
        <v>2</v>
      </c>
      <c r="I136">
        <v>2</v>
      </c>
      <c r="J136">
        <v>6</v>
      </c>
      <c r="K136" t="s">
        <v>4</v>
      </c>
      <c r="L136">
        <v>1</v>
      </c>
      <c r="M136">
        <v>13</v>
      </c>
      <c r="N136" t="s">
        <v>8</v>
      </c>
      <c r="O136" t="str">
        <f>IF(AND(Tabela13[[#This Row],[Ociosidade Manha]]&gt;2,Tabela13[[#This Row],[Ociosidade Tarde]]&gt;2),"ok","não")</f>
        <v>não</v>
      </c>
      <c r="Q136" t="s">
        <v>379</v>
      </c>
      <c r="R136" s="2" t="str">
        <f>IFERROR(IF(VLOOKUP(Tabela13[[#This Row],[Cod_esc]],'EE''s aptas'!A:B,1,0)=Tabela13[[#This Row],[Cod_esc]],"sim"),"")</f>
        <v/>
      </c>
      <c r="S136" s="2"/>
      <c r="T136" s="2" t="str">
        <f>IFERROR(IF(VLOOKUP(Tabela13[[#This Row],[Cod_esc]],Planilha4!B:B,1,0)=Tabela13[[#This Row],[Cod_esc]],"Consta",),"")</f>
        <v/>
      </c>
      <c r="U136" s="2" t="str">
        <f>IFERROR(IF(VLOOKUP(Tabela13[[#This Row],[Cod_esc]],Planilha4!C:C,1,0)=Tabela13[[#This Row],[Cod_esc]],"Consta"),"")</f>
        <v>Consta</v>
      </c>
      <c r="V136" s="2" t="str">
        <f>IFERROR(IF(VLOOKUP(Tabela13[[#This Row],[Cod_esc]],Planilha4!D:D,1,0)=Tabela13[[#This Row],[Cod_esc]],"Consta"),"")</f>
        <v/>
      </c>
      <c r="W136" s="2" t="str">
        <f>IFERROR(IF(VLOOKUP(Tabela13[[#This Row],[Cod_esc]],Planilha4!E:E,1,0)=Tabela13[[#This Row],[Cod_esc]],"Consta"),"")</f>
        <v/>
      </c>
      <c r="X136" s="2" t="str">
        <f>IFERROR(IF(VLOOKUP(Tabela13[[#This Row],[Cod_esc]],Planilha4!F:F,1,0)=Tabela13[[#This Row],[Cod_esc]],"Consta"),"")</f>
        <v/>
      </c>
      <c r="Y136" s="2" t="str">
        <f>IF(COUNTBLANK(Tabela13[[#This Row],[Esc1]:[Esc5]])&lt;5,"Consta","")</f>
        <v>Consta</v>
      </c>
      <c r="Z136" s="2">
        <v>35405243</v>
      </c>
      <c r="AA136" s="2" t="s">
        <v>518</v>
      </c>
      <c r="AB136" s="2">
        <v>2155</v>
      </c>
      <c r="AC136" s="2">
        <v>303</v>
      </c>
    </row>
    <row r="137" spans="1:29" x14ac:dyDescent="0.25">
      <c r="A137" t="s">
        <v>188</v>
      </c>
      <c r="B137" t="s">
        <v>197</v>
      </c>
      <c r="C137" t="s">
        <v>64</v>
      </c>
      <c r="D137">
        <v>2264</v>
      </c>
      <c r="E137" t="s">
        <v>208</v>
      </c>
      <c r="F137">
        <f>IF((Tabela13[[#This Row],[Ociosidade Manha]]-2)&gt;2,2,(Tabela13[[#This Row],[Ociosidade Manha]]-2))</f>
        <v>-1</v>
      </c>
      <c r="G137">
        <f>IF((Tabela13[[#This Row],[Ociosidade Tarde]]-2)&gt;3,3,(Tabela13[[#This Row],[Ociosidade Tarde]]-2))</f>
        <v>-1</v>
      </c>
      <c r="H137">
        <v>1</v>
      </c>
      <c r="I137">
        <v>1</v>
      </c>
      <c r="J137">
        <v>9</v>
      </c>
      <c r="K137" t="s">
        <v>4</v>
      </c>
      <c r="L137">
        <v>1</v>
      </c>
      <c r="M137">
        <v>17</v>
      </c>
      <c r="N137" t="s">
        <v>8</v>
      </c>
      <c r="O137" t="str">
        <f>IF(AND(Tabela13[[#This Row],[Ociosidade Manha]]&gt;2,Tabela13[[#This Row],[Ociosidade Tarde]]&gt;2),"ok","não")</f>
        <v>não</v>
      </c>
      <c r="Q137" t="s">
        <v>379</v>
      </c>
      <c r="R137" s="2" t="str">
        <f>IFERROR(IF(VLOOKUP(Tabela13[[#This Row],[Cod_esc]],'EE''s aptas'!A:B,1,0)=Tabela13[[#This Row],[Cod_esc]],"sim"),"")</f>
        <v/>
      </c>
      <c r="S137" s="2"/>
      <c r="T137" s="2" t="str">
        <f>IFERROR(IF(VLOOKUP(Tabela13[[#This Row],[Cod_esc]],Planilha4!B:B,1,0)=Tabela13[[#This Row],[Cod_esc]],"Consta",),"")</f>
        <v/>
      </c>
      <c r="U137" s="2" t="str">
        <f>IFERROR(IF(VLOOKUP(Tabela13[[#This Row],[Cod_esc]],Planilha4!C:C,1,0)=Tabela13[[#This Row],[Cod_esc]],"Consta"),"")</f>
        <v/>
      </c>
      <c r="V137" s="2" t="str">
        <f>IFERROR(IF(VLOOKUP(Tabela13[[#This Row],[Cod_esc]],Planilha4!D:D,1,0)=Tabela13[[#This Row],[Cod_esc]],"Consta"),"")</f>
        <v/>
      </c>
      <c r="W137" s="2" t="str">
        <f>IFERROR(IF(VLOOKUP(Tabela13[[#This Row],[Cod_esc]],Planilha4!E:E,1,0)=Tabela13[[#This Row],[Cod_esc]],"Consta"),"")</f>
        <v/>
      </c>
      <c r="X137" s="2" t="str">
        <f>IFERROR(IF(VLOOKUP(Tabela13[[#This Row],[Cod_esc]],Planilha4!F:F,1,0)=Tabela13[[#This Row],[Cod_esc]],"Consta"),"")</f>
        <v/>
      </c>
      <c r="Y137" s="2" t="str">
        <f>IF(COUNTBLANK(Tabela13[[#This Row],[Esc1]:[Esc5]])&lt;5,"Consta","")</f>
        <v/>
      </c>
      <c r="Z137" s="2">
        <v>35002185</v>
      </c>
      <c r="AA137" s="2" t="s">
        <v>519</v>
      </c>
      <c r="AB137" s="2">
        <v>5318</v>
      </c>
      <c r="AC137" s="2">
        <v>1862</v>
      </c>
    </row>
    <row r="138" spans="1:29" x14ac:dyDescent="0.25">
      <c r="A138" t="s">
        <v>188</v>
      </c>
      <c r="B138" t="s">
        <v>197</v>
      </c>
      <c r="C138" t="s">
        <v>64</v>
      </c>
      <c r="D138">
        <v>2148</v>
      </c>
      <c r="E138" t="s">
        <v>210</v>
      </c>
      <c r="F138">
        <f>IF((Tabela13[[#This Row],[Ociosidade Manha]]-2)&gt;2,2,(Tabela13[[#This Row],[Ociosidade Manha]]-2))</f>
        <v>-2</v>
      </c>
      <c r="G138">
        <f>IF((Tabela13[[#This Row],[Ociosidade Tarde]]-2)&gt;3,3,(Tabela13[[#This Row],[Ociosidade Tarde]]-2))</f>
        <v>-1</v>
      </c>
      <c r="H138">
        <v>0</v>
      </c>
      <c r="I138">
        <v>1</v>
      </c>
      <c r="J138">
        <v>0</v>
      </c>
      <c r="K138" t="s">
        <v>4</v>
      </c>
      <c r="L138">
        <v>1</v>
      </c>
      <c r="M138">
        <v>11</v>
      </c>
      <c r="N138" t="s">
        <v>8</v>
      </c>
      <c r="O138" t="str">
        <f>IF(AND(Tabela13[[#This Row],[Ociosidade Manha]]&gt;2,Tabela13[[#This Row],[Ociosidade Tarde]]&gt;2),"ok","não")</f>
        <v>não</v>
      </c>
      <c r="Q138" t="s">
        <v>379</v>
      </c>
      <c r="R138" s="2" t="str">
        <f>IFERROR(IF(VLOOKUP(Tabela13[[#This Row],[Cod_esc]],'EE''s aptas'!A:B,1,0)=Tabela13[[#This Row],[Cod_esc]],"sim"),"")</f>
        <v/>
      </c>
      <c r="S138" s="2"/>
      <c r="T138" s="2" t="str">
        <f>IFERROR(IF(VLOOKUP(Tabela13[[#This Row],[Cod_esc]],Planilha4!B:B,1,0)=Tabela13[[#This Row],[Cod_esc]],"Consta",),"")</f>
        <v/>
      </c>
      <c r="U138" s="2" t="str">
        <f>IFERROR(IF(VLOOKUP(Tabela13[[#This Row],[Cod_esc]],Planilha4!C:C,1,0)=Tabela13[[#This Row],[Cod_esc]],"Consta"),"")</f>
        <v/>
      </c>
      <c r="V138" s="2" t="str">
        <f>IFERROR(IF(VLOOKUP(Tabela13[[#This Row],[Cod_esc]],Planilha4!D:D,1,0)=Tabela13[[#This Row],[Cod_esc]],"Consta"),"")</f>
        <v/>
      </c>
      <c r="W138" s="2" t="str">
        <f>IFERROR(IF(VLOOKUP(Tabela13[[#This Row],[Cod_esc]],Planilha4!E:E,1,0)=Tabela13[[#This Row],[Cod_esc]],"Consta"),"")</f>
        <v/>
      </c>
      <c r="X138" s="2" t="str">
        <f>IFERROR(IF(VLOOKUP(Tabela13[[#This Row],[Cod_esc]],Planilha4!F:F,1,0)=Tabela13[[#This Row],[Cod_esc]],"Consta"),"")</f>
        <v/>
      </c>
      <c r="Y138" s="2" t="str">
        <f>IF(COUNTBLANK(Tabela13[[#This Row],[Esc1]:[Esc5]])&lt;5,"Consta","")</f>
        <v/>
      </c>
      <c r="Z138" s="2">
        <v>35002185</v>
      </c>
      <c r="AA138" s="2" t="s">
        <v>519</v>
      </c>
      <c r="AB138" s="2">
        <v>5318</v>
      </c>
      <c r="AC138" s="2">
        <v>433</v>
      </c>
    </row>
    <row r="139" spans="1:29" x14ac:dyDescent="0.25">
      <c r="A139" t="s">
        <v>188</v>
      </c>
      <c r="B139" t="s">
        <v>195</v>
      </c>
      <c r="C139" t="s">
        <v>64</v>
      </c>
      <c r="D139">
        <v>1600</v>
      </c>
      <c r="E139" t="s">
        <v>211</v>
      </c>
      <c r="F139">
        <f>IF((Tabela13[[#This Row],[Ociosidade Manha]]-2)&gt;2,2,(Tabela13[[#This Row],[Ociosidade Manha]]-2))</f>
        <v>2</v>
      </c>
      <c r="G139">
        <f>IF((Tabela13[[#This Row],[Ociosidade Tarde]]-2)&gt;3,3,(Tabela13[[#This Row],[Ociosidade Tarde]]-2))</f>
        <v>3</v>
      </c>
      <c r="H139">
        <v>6</v>
      </c>
      <c r="I139">
        <v>5</v>
      </c>
      <c r="J139">
        <v>0</v>
      </c>
      <c r="K139" t="s">
        <v>4</v>
      </c>
      <c r="L139">
        <v>1</v>
      </c>
      <c r="M139">
        <v>20</v>
      </c>
      <c r="N139" t="s">
        <v>8</v>
      </c>
      <c r="O139" t="str">
        <f>IF(AND(Tabela13[[#This Row],[Ociosidade Manha]]&gt;2,Tabela13[[#This Row],[Ociosidade Tarde]]&gt;2),"ok","não")</f>
        <v>ok</v>
      </c>
      <c r="P139" t="s">
        <v>371</v>
      </c>
      <c r="Q139" t="s">
        <v>379</v>
      </c>
      <c r="R139" s="2" t="str">
        <f>IFERROR(IF(VLOOKUP(Tabela13[[#This Row],[Cod_esc]],'EE''s aptas'!A:B,1,0)=Tabela13[[#This Row],[Cod_esc]],"sim"),"")</f>
        <v/>
      </c>
      <c r="S139" s="2"/>
      <c r="T139" s="2" t="str">
        <f>IFERROR(IF(VLOOKUP(Tabela13[[#This Row],[Cod_esc]],Planilha4!B:B,1,0)=Tabela13[[#This Row],[Cod_esc]],"Consta",),"")</f>
        <v/>
      </c>
      <c r="U139" s="2" t="str">
        <f>IFERROR(IF(VLOOKUP(Tabela13[[#This Row],[Cod_esc]],Planilha4!C:C,1,0)=Tabela13[[#This Row],[Cod_esc]],"Consta"),"")</f>
        <v/>
      </c>
      <c r="V139" s="2" t="str">
        <f>IFERROR(IF(VLOOKUP(Tabela13[[#This Row],[Cod_esc]],Planilha4!D:D,1,0)=Tabela13[[#This Row],[Cod_esc]],"Consta"),"")</f>
        <v/>
      </c>
      <c r="W139" s="2" t="str">
        <f>IFERROR(IF(VLOOKUP(Tabela13[[#This Row],[Cod_esc]],Planilha4!E:E,1,0)=Tabela13[[#This Row],[Cod_esc]],"Consta"),"")</f>
        <v/>
      </c>
      <c r="X139" s="2" t="str">
        <f>IFERROR(IF(VLOOKUP(Tabela13[[#This Row],[Cod_esc]],Planilha4!F:F,1,0)=Tabela13[[#This Row],[Cod_esc]],"Consta"),"")</f>
        <v/>
      </c>
      <c r="Y139" s="2" t="str">
        <f>IF(COUNTBLANK(Tabela13[[#This Row],[Esc1]:[Esc5]])&lt;5,"Consta","")</f>
        <v/>
      </c>
      <c r="Z139" s="2">
        <v>35001636</v>
      </c>
      <c r="AA139" s="2" t="s">
        <v>515</v>
      </c>
      <c r="AB139" s="2">
        <v>1716</v>
      </c>
      <c r="AC139" s="2">
        <v>431</v>
      </c>
    </row>
    <row r="140" spans="1:29" x14ac:dyDescent="0.25">
      <c r="A140" t="s">
        <v>188</v>
      </c>
      <c r="B140" t="s">
        <v>199</v>
      </c>
      <c r="C140" t="s">
        <v>64</v>
      </c>
      <c r="D140">
        <v>2318</v>
      </c>
      <c r="E140" t="s">
        <v>212</v>
      </c>
      <c r="F140">
        <f>IF((Tabela13[[#This Row],[Ociosidade Manha]]-2)&gt;2,2,(Tabela13[[#This Row],[Ociosidade Manha]]-2))</f>
        <v>-2</v>
      </c>
      <c r="G140">
        <f>IF((Tabela13[[#This Row],[Ociosidade Tarde]]-2)&gt;3,3,(Tabela13[[#This Row],[Ociosidade Tarde]]-2))</f>
        <v>-2</v>
      </c>
      <c r="H140">
        <v>0</v>
      </c>
      <c r="I140">
        <v>0</v>
      </c>
      <c r="J140">
        <v>7</v>
      </c>
      <c r="K140" t="s">
        <v>4</v>
      </c>
      <c r="L140">
        <v>1</v>
      </c>
      <c r="M140">
        <v>13</v>
      </c>
      <c r="N140" t="s">
        <v>8</v>
      </c>
      <c r="O140" t="str">
        <f>IF(AND(Tabela13[[#This Row],[Ociosidade Manha]]&gt;2,Tabela13[[#This Row],[Ociosidade Tarde]]&gt;2),"ok","não")</f>
        <v>não</v>
      </c>
      <c r="Q140" t="s">
        <v>379</v>
      </c>
      <c r="R140" s="2" t="str">
        <f>IFERROR(IF(VLOOKUP(Tabela13[[#This Row],[Cod_esc]],'EE''s aptas'!A:B,1,0)=Tabela13[[#This Row],[Cod_esc]],"sim"),"")</f>
        <v/>
      </c>
      <c r="S140" s="2"/>
      <c r="T140" s="2" t="str">
        <f>IFERROR(IF(VLOOKUP(Tabela13[[#This Row],[Cod_esc]],Planilha4!B:B,1,0)=Tabela13[[#This Row],[Cod_esc]],"Consta",),"")</f>
        <v>Consta</v>
      </c>
      <c r="U140" s="2" t="str">
        <f>IFERROR(IF(VLOOKUP(Tabela13[[#This Row],[Cod_esc]],Planilha4!C:C,1,0)=Tabela13[[#This Row],[Cod_esc]],"Consta"),"")</f>
        <v/>
      </c>
      <c r="V140" s="2" t="str">
        <f>IFERROR(IF(VLOOKUP(Tabela13[[#This Row],[Cod_esc]],Planilha4!D:D,1,0)=Tabela13[[#This Row],[Cod_esc]],"Consta"),"")</f>
        <v/>
      </c>
      <c r="W140" s="2" t="str">
        <f>IFERROR(IF(VLOOKUP(Tabela13[[#This Row],[Cod_esc]],Planilha4!E:E,1,0)=Tabela13[[#This Row],[Cod_esc]],"Consta"),"")</f>
        <v/>
      </c>
      <c r="X140" s="2" t="str">
        <f>IFERROR(IF(VLOOKUP(Tabela13[[#This Row],[Cod_esc]],Planilha4!F:F,1,0)=Tabela13[[#This Row],[Cod_esc]],"Consta"),"")</f>
        <v/>
      </c>
      <c r="Y140" s="2" t="str">
        <f>IF(COUNTBLANK(Tabela13[[#This Row],[Esc1]:[Esc5]])&lt;5,"Consta","")</f>
        <v>Consta</v>
      </c>
      <c r="Z140" s="2">
        <v>35405243</v>
      </c>
      <c r="AA140" s="2" t="s">
        <v>518</v>
      </c>
      <c r="AB140" s="2">
        <v>2155</v>
      </c>
      <c r="AC140" s="2">
        <v>844</v>
      </c>
    </row>
    <row r="141" spans="1:29" x14ac:dyDescent="0.25">
      <c r="A141" t="s">
        <v>213</v>
      </c>
      <c r="B141" t="s">
        <v>213</v>
      </c>
      <c r="C141" t="s">
        <v>213</v>
      </c>
      <c r="D141">
        <v>20151</v>
      </c>
      <c r="E141" t="s">
        <v>214</v>
      </c>
      <c r="F141">
        <f>IF((Tabela13[[#This Row],[Ociosidade Manha]]-2)&gt;2,2,(Tabela13[[#This Row],[Ociosidade Manha]]-2))</f>
        <v>2</v>
      </c>
      <c r="G141">
        <f>IF((Tabela13[[#This Row],[Ociosidade Tarde]]-2)&gt;3,3,(Tabela13[[#This Row],[Ociosidade Tarde]]-2))</f>
        <v>3</v>
      </c>
      <c r="H141">
        <v>4</v>
      </c>
      <c r="I141">
        <v>6</v>
      </c>
      <c r="J141">
        <v>2</v>
      </c>
      <c r="K141" t="s">
        <v>4</v>
      </c>
      <c r="L141">
        <v>1</v>
      </c>
      <c r="M141">
        <v>18</v>
      </c>
      <c r="N141" t="s">
        <v>8</v>
      </c>
      <c r="O141" t="str">
        <f>IF(AND(Tabela13[[#This Row],[Ociosidade Manha]]&gt;2,Tabela13[[#This Row],[Ociosidade Tarde]]&gt;2),"ok","não")</f>
        <v>ok</v>
      </c>
      <c r="P141" t="s">
        <v>371</v>
      </c>
      <c r="Q141" t="s">
        <v>379</v>
      </c>
      <c r="R141" s="2" t="str">
        <f>IFERROR(IF(VLOOKUP(Tabela13[[#This Row],[Cod_esc]],'EE''s aptas'!A:B,1,0)=Tabela13[[#This Row],[Cod_esc]],"sim"),"")</f>
        <v>sim</v>
      </c>
      <c r="S141" s="2"/>
      <c r="T141" s="2" t="str">
        <f>IFERROR(IF(VLOOKUP(Tabela13[[#This Row],[Cod_esc]],Planilha4!B:B,1,0)=Tabela13[[#This Row],[Cod_esc]],"Consta",),"")</f>
        <v/>
      </c>
      <c r="U141" s="2" t="str">
        <f>IFERROR(IF(VLOOKUP(Tabela13[[#This Row],[Cod_esc]],Planilha4!C:C,1,0)=Tabela13[[#This Row],[Cod_esc]],"Consta"),"")</f>
        <v/>
      </c>
      <c r="V141" s="2" t="str">
        <f>IFERROR(IF(VLOOKUP(Tabela13[[#This Row],[Cod_esc]],Planilha4!D:D,1,0)=Tabela13[[#This Row],[Cod_esc]],"Consta"),"")</f>
        <v/>
      </c>
      <c r="W141" s="2" t="str">
        <f>IFERROR(IF(VLOOKUP(Tabela13[[#This Row],[Cod_esc]],Planilha4!E:E,1,0)=Tabela13[[#This Row],[Cod_esc]],"Consta"),"")</f>
        <v/>
      </c>
      <c r="X141" s="2" t="str">
        <f>IFERROR(IF(VLOOKUP(Tabela13[[#This Row],[Cod_esc]],Planilha4!F:F,1,0)=Tabela13[[#This Row],[Cod_esc]],"Consta"),"")</f>
        <v/>
      </c>
      <c r="Y141" s="2" t="str">
        <f>IF(COUNTBLANK(Tabela13[[#This Row],[Esc1]:[Esc5]])&lt;5,"Consta","")</f>
        <v/>
      </c>
      <c r="Z141" s="2">
        <v>35020205</v>
      </c>
      <c r="AA141" s="2" t="s">
        <v>562</v>
      </c>
      <c r="AB141" s="2">
        <v>2574</v>
      </c>
      <c r="AC141" s="2">
        <v>592</v>
      </c>
    </row>
    <row r="142" spans="1:29" x14ac:dyDescent="0.25">
      <c r="A142" t="s">
        <v>213</v>
      </c>
      <c r="B142" t="s">
        <v>215</v>
      </c>
      <c r="C142" t="s">
        <v>215</v>
      </c>
      <c r="D142">
        <v>909567</v>
      </c>
      <c r="E142" t="s">
        <v>216</v>
      </c>
      <c r="F142">
        <f>IF((Tabela13[[#This Row],[Ociosidade Manha]]-2)&gt;2,2,(Tabela13[[#This Row],[Ociosidade Manha]]-2))</f>
        <v>-2</v>
      </c>
      <c r="G142">
        <f>IF((Tabela13[[#This Row],[Ociosidade Tarde]]-2)&gt;3,3,(Tabela13[[#This Row],[Ociosidade Tarde]]-2))</f>
        <v>-2</v>
      </c>
      <c r="H142">
        <v>0</v>
      </c>
      <c r="I142">
        <v>0</v>
      </c>
      <c r="J142">
        <v>0</v>
      </c>
      <c r="K142" t="s">
        <v>4</v>
      </c>
      <c r="L142">
        <v>1</v>
      </c>
      <c r="M142">
        <v>20</v>
      </c>
      <c r="N142" t="s">
        <v>8</v>
      </c>
      <c r="O142" t="str">
        <f>IF(AND(Tabela13[[#This Row],[Ociosidade Manha]]&gt;2,Tabela13[[#This Row],[Ociosidade Tarde]]&gt;2),"ok","não")</f>
        <v>não</v>
      </c>
      <c r="Q142" t="s">
        <v>379</v>
      </c>
      <c r="R142" s="2" t="str">
        <f>IFERROR(IF(VLOOKUP(Tabela13[[#This Row],[Cod_esc]],'EE''s aptas'!A:B,1,0)=Tabela13[[#This Row],[Cod_esc]],"sim"),"")</f>
        <v/>
      </c>
      <c r="S142" s="2"/>
      <c r="T142" s="2" t="str">
        <f>IFERROR(IF(VLOOKUP(Tabela13[[#This Row],[Cod_esc]],Planilha4!B:B,1,0)=Tabela13[[#This Row],[Cod_esc]],"Consta",),"")</f>
        <v/>
      </c>
      <c r="U142" s="2" t="str">
        <f>IFERROR(IF(VLOOKUP(Tabela13[[#This Row],[Cod_esc]],Planilha4!C:C,1,0)=Tabela13[[#This Row],[Cod_esc]],"Consta"),"")</f>
        <v/>
      </c>
      <c r="V142" s="2" t="str">
        <f>IFERROR(IF(VLOOKUP(Tabela13[[#This Row],[Cod_esc]],Planilha4!D:D,1,0)=Tabela13[[#This Row],[Cod_esc]],"Consta"),"")</f>
        <v/>
      </c>
      <c r="W142" s="2" t="str">
        <f>IFERROR(IF(VLOOKUP(Tabela13[[#This Row],[Cod_esc]],Planilha4!E:E,1,0)=Tabela13[[#This Row],[Cod_esc]],"Consta"),"")</f>
        <v/>
      </c>
      <c r="X142" s="2" t="str">
        <f>IFERROR(IF(VLOOKUP(Tabela13[[#This Row],[Cod_esc]],Planilha4!F:F,1,0)=Tabela13[[#This Row],[Cod_esc]],"Consta"),"")</f>
        <v/>
      </c>
      <c r="Y142" s="2" t="str">
        <f>IF(COUNTBLANK(Tabela13[[#This Row],[Esc1]:[Esc5]])&lt;5,"Consta","")</f>
        <v/>
      </c>
      <c r="Z142" s="2">
        <v>35021817</v>
      </c>
      <c r="AA142" s="2" t="s">
        <v>568</v>
      </c>
      <c r="AB142" s="2">
        <v>2306</v>
      </c>
      <c r="AC142" s="2">
        <v>223</v>
      </c>
    </row>
    <row r="143" spans="1:29" x14ac:dyDescent="0.25">
      <c r="A143" t="s">
        <v>213</v>
      </c>
      <c r="B143" t="s">
        <v>215</v>
      </c>
      <c r="C143" t="s">
        <v>215</v>
      </c>
      <c r="D143">
        <v>21702</v>
      </c>
      <c r="E143" t="s">
        <v>217</v>
      </c>
      <c r="F143">
        <f>IF((Tabela13[[#This Row],[Ociosidade Manha]]-2)&gt;2,2,(Tabela13[[#This Row],[Ociosidade Manha]]-2))</f>
        <v>-1</v>
      </c>
      <c r="G143">
        <f>IF((Tabela13[[#This Row],[Ociosidade Tarde]]-2)&gt;3,3,(Tabela13[[#This Row],[Ociosidade Tarde]]-2))</f>
        <v>3</v>
      </c>
      <c r="H143">
        <v>1</v>
      </c>
      <c r="I143">
        <v>5</v>
      </c>
      <c r="J143">
        <v>15</v>
      </c>
      <c r="K143" t="s">
        <v>4</v>
      </c>
      <c r="L143">
        <v>2</v>
      </c>
      <c r="M143">
        <v>18</v>
      </c>
      <c r="N143" t="s">
        <v>8</v>
      </c>
      <c r="O143" t="str">
        <f>IF(AND(Tabela13[[#This Row],[Ociosidade Manha]]&gt;2,Tabela13[[#This Row],[Ociosidade Tarde]]&gt;2),"ok","não")</f>
        <v>não</v>
      </c>
      <c r="Q143" t="s">
        <v>507</v>
      </c>
      <c r="R143" s="2" t="str">
        <f>IFERROR(IF(VLOOKUP(Tabela13[[#This Row],[Cod_esc]],'EE''s aptas'!A:B,1,0)=Tabela13[[#This Row],[Cod_esc]],"sim"),"")</f>
        <v/>
      </c>
      <c r="S143" s="2" t="s">
        <v>371</v>
      </c>
      <c r="T143" s="2" t="str">
        <f>IFERROR(IF(VLOOKUP(Tabela13[[#This Row],[Cod_esc]],Planilha4!B:B,1,0)=Tabela13[[#This Row],[Cod_esc]],"Consta",),"")</f>
        <v/>
      </c>
      <c r="U143" s="2" t="str">
        <f>IFERROR(IF(VLOOKUP(Tabela13[[#This Row],[Cod_esc]],Planilha4!C:C,1,0)=Tabela13[[#This Row],[Cod_esc]],"Consta"),"")</f>
        <v/>
      </c>
      <c r="V143" s="2" t="str">
        <f>IFERROR(IF(VLOOKUP(Tabela13[[#This Row],[Cod_esc]],Planilha4!D:D,1,0)=Tabela13[[#This Row],[Cod_esc]],"Consta"),"")</f>
        <v/>
      </c>
      <c r="W143" s="2" t="str">
        <f>IFERROR(IF(VLOOKUP(Tabela13[[#This Row],[Cod_esc]],Planilha4!E:E,1,0)=Tabela13[[#This Row],[Cod_esc]],"Consta"),"")</f>
        <v/>
      </c>
      <c r="X143" s="2" t="str">
        <f>IFERROR(IF(VLOOKUP(Tabela13[[#This Row],[Cod_esc]],Planilha4!F:F,1,0)=Tabela13[[#This Row],[Cod_esc]],"Consta"),"")</f>
        <v/>
      </c>
      <c r="Y143" s="2" t="str">
        <f>IF(COUNTBLANK(Tabela13[[#This Row],[Esc1]:[Esc5]])&lt;5,"Consta","")</f>
        <v/>
      </c>
      <c r="Z143" s="2">
        <v>35021817</v>
      </c>
      <c r="AA143" s="2" t="s">
        <v>568</v>
      </c>
      <c r="AB143" s="2">
        <v>2306</v>
      </c>
      <c r="AC143" s="2">
        <v>969</v>
      </c>
    </row>
    <row r="144" spans="1:29" x14ac:dyDescent="0.25">
      <c r="A144" t="s">
        <v>213</v>
      </c>
      <c r="B144" t="s">
        <v>215</v>
      </c>
      <c r="C144" t="s">
        <v>215</v>
      </c>
      <c r="D144">
        <v>21611</v>
      </c>
      <c r="E144" t="s">
        <v>218</v>
      </c>
      <c r="F144">
        <f>IF((Tabela13[[#This Row],[Ociosidade Manha]]-2)&gt;2,2,(Tabela13[[#This Row],[Ociosidade Manha]]-2))</f>
        <v>2</v>
      </c>
      <c r="G144">
        <f>IF((Tabela13[[#This Row],[Ociosidade Tarde]]-2)&gt;3,3,(Tabela13[[#This Row],[Ociosidade Tarde]]-2))</f>
        <v>3</v>
      </c>
      <c r="H144">
        <v>9</v>
      </c>
      <c r="I144">
        <v>9</v>
      </c>
      <c r="J144">
        <v>1</v>
      </c>
      <c r="K144" t="s">
        <v>4</v>
      </c>
      <c r="L144">
        <v>1</v>
      </c>
      <c r="M144">
        <v>13</v>
      </c>
      <c r="N144" t="s">
        <v>8</v>
      </c>
      <c r="O144" t="str">
        <f>IF(AND(Tabela13[[#This Row],[Ociosidade Manha]]&gt;2,Tabela13[[#This Row],[Ociosidade Tarde]]&gt;2),"ok","não")</f>
        <v>ok</v>
      </c>
      <c r="P144" t="s">
        <v>371</v>
      </c>
      <c r="Q144" t="s">
        <v>379</v>
      </c>
      <c r="R144" s="2" t="str">
        <f>IFERROR(IF(VLOOKUP(Tabela13[[#This Row],[Cod_esc]],'EE''s aptas'!A:B,1,0)=Tabela13[[#This Row],[Cod_esc]],"sim"),"")</f>
        <v/>
      </c>
      <c r="S144" s="2"/>
      <c r="T144" s="2" t="str">
        <f>IFERROR(IF(VLOOKUP(Tabela13[[#This Row],[Cod_esc]],Planilha4!B:B,1,0)=Tabela13[[#This Row],[Cod_esc]],"Consta",),"")</f>
        <v/>
      </c>
      <c r="U144" s="2" t="str">
        <f>IFERROR(IF(VLOOKUP(Tabela13[[#This Row],[Cod_esc]],Planilha4!C:C,1,0)=Tabela13[[#This Row],[Cod_esc]],"Consta"),"")</f>
        <v/>
      </c>
      <c r="V144" s="2" t="str">
        <f>IFERROR(IF(VLOOKUP(Tabela13[[#This Row],[Cod_esc]],Planilha4!D:D,1,0)=Tabela13[[#This Row],[Cod_esc]],"Consta"),"")</f>
        <v/>
      </c>
      <c r="W144" s="2" t="str">
        <f>IFERROR(IF(VLOOKUP(Tabela13[[#This Row],[Cod_esc]],Planilha4!E:E,1,0)=Tabela13[[#This Row],[Cod_esc]],"Consta"),"")</f>
        <v/>
      </c>
      <c r="X144" s="2" t="str">
        <f>IFERROR(IF(VLOOKUP(Tabela13[[#This Row],[Cod_esc]],Planilha4!F:F,1,0)=Tabela13[[#This Row],[Cod_esc]],"Consta"),"")</f>
        <v/>
      </c>
      <c r="Y144" s="2" t="str">
        <f>IF(COUNTBLANK(Tabela13[[#This Row],[Esc1]:[Esc5]])&lt;5,"Consta","")</f>
        <v/>
      </c>
      <c r="Z144" s="2">
        <v>35021817</v>
      </c>
      <c r="AA144" s="2" t="s">
        <v>568</v>
      </c>
      <c r="AB144" s="2">
        <v>2306</v>
      </c>
      <c r="AC144" s="2">
        <v>294</v>
      </c>
    </row>
    <row r="145" spans="1:29" x14ac:dyDescent="0.25">
      <c r="A145" t="s">
        <v>213</v>
      </c>
      <c r="B145" t="s">
        <v>215</v>
      </c>
      <c r="C145" t="s">
        <v>215</v>
      </c>
      <c r="D145">
        <v>21726</v>
      </c>
      <c r="E145" t="s">
        <v>219</v>
      </c>
      <c r="F145">
        <f>IF((Tabela13[[#This Row],[Ociosidade Manha]]-2)&gt;2,2,(Tabela13[[#This Row],[Ociosidade Manha]]-2))</f>
        <v>-2</v>
      </c>
      <c r="G145">
        <f>IF((Tabela13[[#This Row],[Ociosidade Tarde]]-2)&gt;3,3,(Tabela13[[#This Row],[Ociosidade Tarde]]-2))</f>
        <v>-2</v>
      </c>
      <c r="H145">
        <v>0</v>
      </c>
      <c r="I145">
        <v>0</v>
      </c>
      <c r="J145">
        <v>7</v>
      </c>
      <c r="K145" t="s">
        <v>4</v>
      </c>
      <c r="L145">
        <v>1</v>
      </c>
      <c r="M145">
        <v>18</v>
      </c>
      <c r="N145" t="s">
        <v>8</v>
      </c>
      <c r="O145" t="str">
        <f>IF(AND(Tabela13[[#This Row],[Ociosidade Manha]]&gt;2,Tabela13[[#This Row],[Ociosidade Tarde]]&gt;2),"ok","não")</f>
        <v>não</v>
      </c>
      <c r="Q145" t="s">
        <v>379</v>
      </c>
      <c r="R145" s="2" t="str">
        <f>IFERROR(IF(VLOOKUP(Tabela13[[#This Row],[Cod_esc]],'EE''s aptas'!A:B,1,0)=Tabela13[[#This Row],[Cod_esc]],"sim"),"")</f>
        <v/>
      </c>
      <c r="S145" s="2"/>
      <c r="T145" s="2" t="str">
        <f>IFERROR(IF(VLOOKUP(Tabela13[[#This Row],[Cod_esc]],Planilha4!B:B,1,0)=Tabela13[[#This Row],[Cod_esc]],"Consta",),"")</f>
        <v/>
      </c>
      <c r="U145" s="2" t="str">
        <f>IFERROR(IF(VLOOKUP(Tabela13[[#This Row],[Cod_esc]],Planilha4!C:C,1,0)=Tabela13[[#This Row],[Cod_esc]],"Consta"),"")</f>
        <v/>
      </c>
      <c r="V145" s="2" t="str">
        <f>IFERROR(IF(VLOOKUP(Tabela13[[#This Row],[Cod_esc]],Planilha4!D:D,1,0)=Tabela13[[#This Row],[Cod_esc]],"Consta"),"")</f>
        <v/>
      </c>
      <c r="W145" s="2" t="str">
        <f>IFERROR(IF(VLOOKUP(Tabela13[[#This Row],[Cod_esc]],Planilha4!E:E,1,0)=Tabela13[[#This Row],[Cod_esc]],"Consta"),"")</f>
        <v/>
      </c>
      <c r="X145" s="2" t="str">
        <f>IFERROR(IF(VLOOKUP(Tabela13[[#This Row],[Cod_esc]],Planilha4!F:F,1,0)=Tabela13[[#This Row],[Cod_esc]],"Consta"),"")</f>
        <v/>
      </c>
      <c r="Y145" s="2" t="str">
        <f>IF(COUNTBLANK(Tabela13[[#This Row],[Esc1]:[Esc5]])&lt;5,"Consta","")</f>
        <v/>
      </c>
      <c r="Z145" s="2">
        <v>35021817</v>
      </c>
      <c r="AA145" s="2" t="s">
        <v>568</v>
      </c>
      <c r="AB145" s="2">
        <v>2306</v>
      </c>
      <c r="AC145" s="2">
        <v>426</v>
      </c>
    </row>
    <row r="146" spans="1:29" x14ac:dyDescent="0.25">
      <c r="A146" t="s">
        <v>213</v>
      </c>
      <c r="B146" t="s">
        <v>215</v>
      </c>
      <c r="C146" t="s">
        <v>215</v>
      </c>
      <c r="D146">
        <v>21738</v>
      </c>
      <c r="E146" t="s">
        <v>220</v>
      </c>
      <c r="F146">
        <f>IF((Tabela13[[#This Row],[Ociosidade Manha]]-2)&gt;2,2,(Tabela13[[#This Row],[Ociosidade Manha]]-2))</f>
        <v>-2</v>
      </c>
      <c r="G146">
        <f>IF((Tabela13[[#This Row],[Ociosidade Tarde]]-2)&gt;3,3,(Tabela13[[#This Row],[Ociosidade Tarde]]-2))</f>
        <v>-2</v>
      </c>
      <c r="H146">
        <v>0</v>
      </c>
      <c r="I146">
        <v>0</v>
      </c>
      <c r="J146">
        <v>2</v>
      </c>
      <c r="K146" t="s">
        <v>4</v>
      </c>
      <c r="L146">
        <v>1</v>
      </c>
      <c r="M146">
        <v>8</v>
      </c>
      <c r="N146" t="s">
        <v>8</v>
      </c>
      <c r="O146" t="str">
        <f>IF(AND(Tabela13[[#This Row],[Ociosidade Manha]]&gt;2,Tabela13[[#This Row],[Ociosidade Tarde]]&gt;2),"ok","não")</f>
        <v>não</v>
      </c>
      <c r="Q146" t="s">
        <v>379</v>
      </c>
      <c r="R146" s="2" t="str">
        <f>IFERROR(IF(VLOOKUP(Tabela13[[#This Row],[Cod_esc]],'EE''s aptas'!A:B,1,0)=Tabela13[[#This Row],[Cod_esc]],"sim"),"")</f>
        <v/>
      </c>
      <c r="S146" s="2"/>
      <c r="T146" s="2" t="str">
        <f>IFERROR(IF(VLOOKUP(Tabela13[[#This Row],[Cod_esc]],Planilha4!B:B,1,0)=Tabela13[[#This Row],[Cod_esc]],"Consta",),"")</f>
        <v/>
      </c>
      <c r="U146" s="2" t="str">
        <f>IFERROR(IF(VLOOKUP(Tabela13[[#This Row],[Cod_esc]],Planilha4!C:C,1,0)=Tabela13[[#This Row],[Cod_esc]],"Consta"),"")</f>
        <v/>
      </c>
      <c r="V146" s="2" t="str">
        <f>IFERROR(IF(VLOOKUP(Tabela13[[#This Row],[Cod_esc]],Planilha4!D:D,1,0)=Tabela13[[#This Row],[Cod_esc]],"Consta"),"")</f>
        <v/>
      </c>
      <c r="W146" s="2" t="str">
        <f>IFERROR(IF(VLOOKUP(Tabela13[[#This Row],[Cod_esc]],Planilha4!E:E,1,0)=Tabela13[[#This Row],[Cod_esc]],"Consta"),"")</f>
        <v/>
      </c>
      <c r="X146" s="2" t="str">
        <f>IFERROR(IF(VLOOKUP(Tabela13[[#This Row],[Cod_esc]],Planilha4!F:F,1,0)=Tabela13[[#This Row],[Cod_esc]],"Consta"),"")</f>
        <v/>
      </c>
      <c r="Y146" s="2" t="str">
        <f>IF(COUNTBLANK(Tabela13[[#This Row],[Esc1]:[Esc5]])&lt;5,"Consta","")</f>
        <v/>
      </c>
      <c r="Z146" s="2">
        <v>35021817</v>
      </c>
      <c r="AA146" s="2" t="s">
        <v>568</v>
      </c>
      <c r="AB146" s="2">
        <v>2306</v>
      </c>
      <c r="AC146" s="2">
        <v>300</v>
      </c>
    </row>
    <row r="147" spans="1:29" x14ac:dyDescent="0.25">
      <c r="A147" t="s">
        <v>221</v>
      </c>
      <c r="B147" t="s">
        <v>221</v>
      </c>
      <c r="C147" t="s">
        <v>221</v>
      </c>
      <c r="D147">
        <v>33561</v>
      </c>
      <c r="E147" t="s">
        <v>222</v>
      </c>
      <c r="F147">
        <f>IF((Tabela13[[#This Row],[Ociosidade Manha]]-2)&gt;2,2,(Tabela13[[#This Row],[Ociosidade Manha]]-2))</f>
        <v>-1</v>
      </c>
      <c r="G147">
        <f>IF((Tabela13[[#This Row],[Ociosidade Tarde]]-2)&gt;3,3,(Tabela13[[#This Row],[Ociosidade Tarde]]-2))</f>
        <v>-2</v>
      </c>
      <c r="H147">
        <v>1</v>
      </c>
      <c r="I147">
        <v>0</v>
      </c>
      <c r="J147">
        <v>0</v>
      </c>
      <c r="K147" t="s">
        <v>4</v>
      </c>
      <c r="L147">
        <v>1</v>
      </c>
      <c r="M147">
        <v>9</v>
      </c>
      <c r="N147" t="s">
        <v>8</v>
      </c>
      <c r="O147" t="str">
        <f>IF(AND(Tabela13[[#This Row],[Ociosidade Manha]]&gt;2,Tabela13[[#This Row],[Ociosidade Tarde]]&gt;2),"ok","não")</f>
        <v>não</v>
      </c>
      <c r="Q147" t="s">
        <v>379</v>
      </c>
      <c r="R147" s="2" t="str">
        <f>IFERROR(IF(VLOOKUP(Tabela13[[#This Row],[Cod_esc]],'EE''s aptas'!A:B,1,0)=Tabela13[[#This Row],[Cod_esc]],"sim"),"")</f>
        <v/>
      </c>
      <c r="S147" s="2"/>
      <c r="T147" s="2" t="str">
        <f>IFERROR(IF(VLOOKUP(Tabela13[[#This Row],[Cod_esc]],Planilha4!B:B,1,0)=Tabela13[[#This Row],[Cod_esc]],"Consta",),"")</f>
        <v/>
      </c>
      <c r="U147" s="2" t="str">
        <f>IFERROR(IF(VLOOKUP(Tabela13[[#This Row],[Cod_esc]],Planilha4!C:C,1,0)=Tabela13[[#This Row],[Cod_esc]],"Consta"),"")</f>
        <v/>
      </c>
      <c r="V147" s="2" t="str">
        <f>IFERROR(IF(VLOOKUP(Tabela13[[#This Row],[Cod_esc]],Planilha4!D:D,1,0)=Tabela13[[#This Row],[Cod_esc]],"Consta"),"")</f>
        <v/>
      </c>
      <c r="W147" s="2" t="str">
        <f>IFERROR(IF(VLOOKUP(Tabela13[[#This Row],[Cod_esc]],Planilha4!E:E,1,0)=Tabela13[[#This Row],[Cod_esc]],"Consta"),"")</f>
        <v/>
      </c>
      <c r="X147" s="2" t="str">
        <f>IFERROR(IF(VLOOKUP(Tabela13[[#This Row],[Cod_esc]],Planilha4!F:F,1,0)=Tabela13[[#This Row],[Cod_esc]],"Consta"),"")</f>
        <v/>
      </c>
      <c r="Y147" s="2" t="str">
        <f>IF(COUNTBLANK(Tabela13[[#This Row],[Esc1]:[Esc5]])&lt;5,"Consta","")</f>
        <v/>
      </c>
      <c r="Z147" s="2">
        <v>35033583</v>
      </c>
      <c r="AA147" s="2" t="s">
        <v>581</v>
      </c>
      <c r="AB147" s="2">
        <v>1673</v>
      </c>
      <c r="AC147" s="2">
        <v>261</v>
      </c>
    </row>
    <row r="148" spans="1:29" x14ac:dyDescent="0.25">
      <c r="A148" t="s">
        <v>221</v>
      </c>
      <c r="B148" t="s">
        <v>221</v>
      </c>
      <c r="C148" t="s">
        <v>221</v>
      </c>
      <c r="D148">
        <v>33856</v>
      </c>
      <c r="E148" t="s">
        <v>223</v>
      </c>
      <c r="F148">
        <f>IF((Tabela13[[#This Row],[Ociosidade Manha]]-2)&gt;2,2,(Tabela13[[#This Row],[Ociosidade Manha]]-2))</f>
        <v>0</v>
      </c>
      <c r="G148">
        <f>IF((Tabela13[[#This Row],[Ociosidade Tarde]]-2)&gt;3,3,(Tabela13[[#This Row],[Ociosidade Tarde]]-2))</f>
        <v>3</v>
      </c>
      <c r="H148">
        <v>2</v>
      </c>
      <c r="I148">
        <v>7</v>
      </c>
      <c r="J148">
        <v>12</v>
      </c>
      <c r="K148" t="s">
        <v>4</v>
      </c>
      <c r="L148">
        <v>1</v>
      </c>
      <c r="M148">
        <v>14</v>
      </c>
      <c r="N148" t="s">
        <v>8</v>
      </c>
      <c r="O148" t="str">
        <f>IF(AND(Tabela13[[#This Row],[Ociosidade Manha]]&gt;2,Tabela13[[#This Row],[Ociosidade Tarde]]&gt;2),"ok","não")</f>
        <v>não</v>
      </c>
      <c r="Q148" t="s">
        <v>379</v>
      </c>
      <c r="R148" s="2" t="str">
        <f>IFERROR(IF(VLOOKUP(Tabela13[[#This Row],[Cod_esc]],'EE''s aptas'!A:B,1,0)=Tabela13[[#This Row],[Cod_esc]],"sim"),"")</f>
        <v/>
      </c>
      <c r="S148" s="2"/>
      <c r="T148" s="2" t="str">
        <f>IFERROR(IF(VLOOKUP(Tabela13[[#This Row],[Cod_esc]],Planilha4!B:B,1,0)=Tabela13[[#This Row],[Cod_esc]],"Consta",),"")</f>
        <v/>
      </c>
      <c r="U148" s="2" t="str">
        <f>IFERROR(IF(VLOOKUP(Tabela13[[#This Row],[Cod_esc]],Planilha4!C:C,1,0)=Tabela13[[#This Row],[Cod_esc]],"Consta"),"")</f>
        <v/>
      </c>
      <c r="V148" s="2" t="str">
        <f>IFERROR(IF(VLOOKUP(Tabela13[[#This Row],[Cod_esc]],Planilha4!D:D,1,0)=Tabela13[[#This Row],[Cod_esc]],"Consta"),"")</f>
        <v/>
      </c>
      <c r="W148" s="2" t="str">
        <f>IFERROR(IF(VLOOKUP(Tabela13[[#This Row],[Cod_esc]],Planilha4!E:E,1,0)=Tabela13[[#This Row],[Cod_esc]],"Consta"),"")</f>
        <v/>
      </c>
      <c r="X148" s="2" t="str">
        <f>IFERROR(IF(VLOOKUP(Tabela13[[#This Row],[Cod_esc]],Planilha4!F:F,1,0)=Tabela13[[#This Row],[Cod_esc]],"Consta"),"")</f>
        <v/>
      </c>
      <c r="Y148" s="2" t="str">
        <f>IF(COUNTBLANK(Tabela13[[#This Row],[Esc1]:[Esc5]])&lt;5,"Consta","")</f>
        <v/>
      </c>
      <c r="Z148" s="2">
        <v>35033583</v>
      </c>
      <c r="AA148" s="2" t="s">
        <v>581</v>
      </c>
      <c r="AB148" s="2">
        <v>1673</v>
      </c>
      <c r="AC148" s="2">
        <v>670</v>
      </c>
    </row>
    <row r="149" spans="1:29" x14ac:dyDescent="0.25">
      <c r="A149" t="s">
        <v>221</v>
      </c>
      <c r="B149" t="s">
        <v>221</v>
      </c>
      <c r="C149" t="s">
        <v>221</v>
      </c>
      <c r="D149">
        <v>43655</v>
      </c>
      <c r="E149" t="s">
        <v>225</v>
      </c>
      <c r="F149">
        <f>IF((Tabela13[[#This Row],[Ociosidade Manha]]-2)&gt;2,2,(Tabela13[[#This Row],[Ociosidade Manha]]-2))</f>
        <v>-1</v>
      </c>
      <c r="G149">
        <f>IF((Tabela13[[#This Row],[Ociosidade Tarde]]-2)&gt;3,3,(Tabela13[[#This Row],[Ociosidade Tarde]]-2))</f>
        <v>1</v>
      </c>
      <c r="H149">
        <v>1</v>
      </c>
      <c r="I149">
        <v>3</v>
      </c>
      <c r="J149">
        <v>0</v>
      </c>
      <c r="K149" t="s">
        <v>4</v>
      </c>
      <c r="L149">
        <v>1</v>
      </c>
      <c r="M149">
        <v>17</v>
      </c>
      <c r="N149" t="s">
        <v>8</v>
      </c>
      <c r="O149" t="str">
        <f>IF(AND(Tabela13[[#This Row],[Ociosidade Manha]]&gt;2,Tabela13[[#This Row],[Ociosidade Tarde]]&gt;2),"ok","não")</f>
        <v>não</v>
      </c>
      <c r="Q149" t="s">
        <v>379</v>
      </c>
      <c r="R149" s="2" t="str">
        <f>IFERROR(IF(VLOOKUP(Tabela13[[#This Row],[Cod_esc]],'EE''s aptas'!A:B,1,0)=Tabela13[[#This Row],[Cod_esc]],"sim"),"")</f>
        <v/>
      </c>
      <c r="S149" s="2"/>
      <c r="T149" s="2" t="str">
        <f>IFERROR(IF(VLOOKUP(Tabela13[[#This Row],[Cod_esc]],Planilha4!B:B,1,0)=Tabela13[[#This Row],[Cod_esc]],"Consta",),"")</f>
        <v/>
      </c>
      <c r="U149" s="2" t="str">
        <f>IFERROR(IF(VLOOKUP(Tabela13[[#This Row],[Cod_esc]],Planilha4!C:C,1,0)=Tabela13[[#This Row],[Cod_esc]],"Consta"),"")</f>
        <v/>
      </c>
      <c r="V149" s="2" t="str">
        <f>IFERROR(IF(VLOOKUP(Tabela13[[#This Row],[Cod_esc]],Planilha4!D:D,1,0)=Tabela13[[#This Row],[Cod_esc]],"Consta"),"")</f>
        <v/>
      </c>
      <c r="W149" s="2" t="str">
        <f>IFERROR(IF(VLOOKUP(Tabela13[[#This Row],[Cod_esc]],Planilha4!E:E,1,0)=Tabela13[[#This Row],[Cod_esc]],"Consta"),"")</f>
        <v/>
      </c>
      <c r="X149" s="2" t="str">
        <f>IFERROR(IF(VLOOKUP(Tabela13[[#This Row],[Cod_esc]],Planilha4!F:F,1,0)=Tabela13[[#This Row],[Cod_esc]],"Consta"),"")</f>
        <v/>
      </c>
      <c r="Y149" s="2" t="str">
        <f>IF(COUNTBLANK(Tabela13[[#This Row],[Esc1]:[Esc5]])&lt;5,"Consta","")</f>
        <v/>
      </c>
      <c r="Z149" s="2">
        <v>35033583</v>
      </c>
      <c r="AA149" s="2" t="s">
        <v>581</v>
      </c>
      <c r="AB149" s="2">
        <v>1673</v>
      </c>
      <c r="AC149" s="2">
        <v>189</v>
      </c>
    </row>
    <row r="150" spans="1:29" x14ac:dyDescent="0.25">
      <c r="A150" t="s">
        <v>226</v>
      </c>
      <c r="B150" t="s">
        <v>227</v>
      </c>
      <c r="C150" t="s">
        <v>227</v>
      </c>
      <c r="D150">
        <v>48948</v>
      </c>
      <c r="E150" t="s">
        <v>228</v>
      </c>
      <c r="F150">
        <f>IF((Tabela13[[#This Row],[Ociosidade Manha]]-2)&gt;2,2,(Tabela13[[#This Row],[Ociosidade Manha]]-2))</f>
        <v>-1</v>
      </c>
      <c r="G150">
        <f>IF((Tabela13[[#This Row],[Ociosidade Tarde]]-2)&gt;3,3,(Tabela13[[#This Row],[Ociosidade Tarde]]-2))</f>
        <v>-2</v>
      </c>
      <c r="H150">
        <v>1</v>
      </c>
      <c r="I150">
        <v>0</v>
      </c>
      <c r="J150">
        <v>0</v>
      </c>
      <c r="K150" t="s">
        <v>4</v>
      </c>
      <c r="L150">
        <v>1</v>
      </c>
      <c r="M150">
        <v>14</v>
      </c>
      <c r="N150" t="s">
        <v>8</v>
      </c>
      <c r="O150" t="str">
        <f>IF(AND(Tabela13[[#This Row],[Ociosidade Manha]]&gt;2,Tabela13[[#This Row],[Ociosidade Tarde]]&gt;2),"ok","não")</f>
        <v>não</v>
      </c>
      <c r="Q150" t="s">
        <v>379</v>
      </c>
      <c r="R150" s="2" t="str">
        <f>IFERROR(IF(VLOOKUP(Tabela13[[#This Row],[Cod_esc]],'EE''s aptas'!A:B,1,0)=Tabela13[[#This Row],[Cod_esc]],"sim"),"")</f>
        <v/>
      </c>
      <c r="S150" s="2"/>
      <c r="T150" s="2" t="str">
        <f>IFERROR(IF(VLOOKUP(Tabela13[[#This Row],[Cod_esc]],Planilha4!B:B,1,0)=Tabela13[[#This Row],[Cod_esc]],"Consta",),"")</f>
        <v/>
      </c>
      <c r="U150" s="2" t="str">
        <f>IFERROR(IF(VLOOKUP(Tabela13[[#This Row],[Cod_esc]],Planilha4!C:C,1,0)=Tabela13[[#This Row],[Cod_esc]],"Consta"),"")</f>
        <v/>
      </c>
      <c r="V150" s="2" t="str">
        <f>IFERROR(IF(VLOOKUP(Tabela13[[#This Row],[Cod_esc]],Planilha4!D:D,1,0)=Tabela13[[#This Row],[Cod_esc]],"Consta"),"")</f>
        <v/>
      </c>
      <c r="W150" s="2" t="str">
        <f>IFERROR(IF(VLOOKUP(Tabela13[[#This Row],[Cod_esc]],Planilha4!E:E,1,0)=Tabela13[[#This Row],[Cod_esc]],"Consta"),"")</f>
        <v/>
      </c>
      <c r="X150" s="2" t="str">
        <f>IFERROR(IF(VLOOKUP(Tabela13[[#This Row],[Cod_esc]],Planilha4!F:F,1,0)=Tabela13[[#This Row],[Cod_esc]],"Consta"),"")</f>
        <v/>
      </c>
      <c r="Y150" s="2" t="str">
        <f>IF(COUNTBLANK(Tabela13[[#This Row],[Esc1]:[Esc5]])&lt;5,"Consta","")</f>
        <v/>
      </c>
      <c r="Z150" s="2">
        <v>35290749</v>
      </c>
      <c r="AA150" s="2" t="s">
        <v>537</v>
      </c>
      <c r="AB150" s="2">
        <v>1392</v>
      </c>
      <c r="AC150" s="2">
        <v>155</v>
      </c>
    </row>
    <row r="151" spans="1:29" x14ac:dyDescent="0.25">
      <c r="A151" t="s">
        <v>226</v>
      </c>
      <c r="B151" t="s">
        <v>227</v>
      </c>
      <c r="C151" t="s">
        <v>227</v>
      </c>
      <c r="D151">
        <v>7961</v>
      </c>
      <c r="E151" t="s">
        <v>229</v>
      </c>
      <c r="F151">
        <f>IF((Tabela13[[#This Row],[Ociosidade Manha]]-2)&gt;2,2,(Tabela13[[#This Row],[Ociosidade Manha]]-2))</f>
        <v>2</v>
      </c>
      <c r="G151">
        <f>IF((Tabela13[[#This Row],[Ociosidade Tarde]]-2)&gt;3,3,(Tabela13[[#This Row],[Ociosidade Tarde]]-2))</f>
        <v>3</v>
      </c>
      <c r="H151">
        <v>8</v>
      </c>
      <c r="I151">
        <v>12</v>
      </c>
      <c r="J151">
        <v>10</v>
      </c>
      <c r="K151" t="s">
        <v>4</v>
      </c>
      <c r="L151">
        <v>1</v>
      </c>
      <c r="M151">
        <v>14</v>
      </c>
      <c r="N151" t="s">
        <v>8</v>
      </c>
      <c r="O151" t="str">
        <f>IF(AND(Tabela13[[#This Row],[Ociosidade Manha]]&gt;2,Tabela13[[#This Row],[Ociosidade Tarde]]&gt;2),"ok","não")</f>
        <v>ok</v>
      </c>
      <c r="P151" t="s">
        <v>371</v>
      </c>
      <c r="Q151" t="s">
        <v>379</v>
      </c>
      <c r="R151" s="2" t="str">
        <f>IFERROR(IF(VLOOKUP(Tabela13[[#This Row],[Cod_esc]],'EE''s aptas'!A:B,1,0)=Tabela13[[#This Row],[Cod_esc]],"sim"),"")</f>
        <v/>
      </c>
      <c r="S151" s="2"/>
      <c r="T151" s="2" t="str">
        <f>IFERROR(IF(VLOOKUP(Tabela13[[#This Row],[Cod_esc]],Planilha4!B:B,1,0)=Tabela13[[#This Row],[Cod_esc]],"Consta",),"")</f>
        <v/>
      </c>
      <c r="U151" s="2" t="str">
        <f>IFERROR(IF(VLOOKUP(Tabela13[[#This Row],[Cod_esc]],Planilha4!C:C,1,0)=Tabela13[[#This Row],[Cod_esc]],"Consta"),"")</f>
        <v/>
      </c>
      <c r="V151" s="2" t="str">
        <f>IFERROR(IF(VLOOKUP(Tabela13[[#This Row],[Cod_esc]],Planilha4!D:D,1,0)=Tabela13[[#This Row],[Cod_esc]],"Consta"),"")</f>
        <v/>
      </c>
      <c r="W151" s="2" t="str">
        <f>IFERROR(IF(VLOOKUP(Tabela13[[#This Row],[Cod_esc]],Planilha4!E:E,1,0)=Tabela13[[#This Row],[Cod_esc]],"Consta"),"")</f>
        <v/>
      </c>
      <c r="X151" s="2" t="str">
        <f>IFERROR(IF(VLOOKUP(Tabela13[[#This Row],[Cod_esc]],Planilha4!F:F,1,0)=Tabela13[[#This Row],[Cod_esc]],"Consta"),"")</f>
        <v/>
      </c>
      <c r="Y151" s="2" t="str">
        <f>IF(COUNTBLANK(Tabela13[[#This Row],[Esc1]:[Esc5]])&lt;5,"Consta","")</f>
        <v/>
      </c>
      <c r="Z151" s="2">
        <v>35290749</v>
      </c>
      <c r="AA151" s="2" t="s">
        <v>537</v>
      </c>
      <c r="AB151" s="2">
        <v>1392</v>
      </c>
      <c r="AC151" s="2">
        <v>225</v>
      </c>
    </row>
    <row r="152" spans="1:29" x14ac:dyDescent="0.25">
      <c r="A152" t="s">
        <v>226</v>
      </c>
      <c r="B152" t="s">
        <v>227</v>
      </c>
      <c r="C152" t="s">
        <v>227</v>
      </c>
      <c r="D152">
        <v>7948</v>
      </c>
      <c r="E152" t="s">
        <v>230</v>
      </c>
      <c r="F152">
        <f>IF((Tabela13[[#This Row],[Ociosidade Manha]]-2)&gt;2,2,(Tabela13[[#This Row],[Ociosidade Manha]]-2))</f>
        <v>2</v>
      </c>
      <c r="G152">
        <f>IF((Tabela13[[#This Row],[Ociosidade Tarde]]-2)&gt;3,3,(Tabela13[[#This Row],[Ociosidade Tarde]]-2))</f>
        <v>3</v>
      </c>
      <c r="H152">
        <v>4</v>
      </c>
      <c r="I152">
        <v>9</v>
      </c>
      <c r="J152">
        <v>0</v>
      </c>
      <c r="K152" t="s">
        <v>4</v>
      </c>
      <c r="L152">
        <v>1</v>
      </c>
      <c r="M152">
        <v>25</v>
      </c>
      <c r="N152" t="s">
        <v>8</v>
      </c>
      <c r="O152" t="str">
        <f>IF(AND(Tabela13[[#This Row],[Ociosidade Manha]]&gt;2,Tabela13[[#This Row],[Ociosidade Tarde]]&gt;2),"ok","não")</f>
        <v>ok</v>
      </c>
      <c r="P152" t="s">
        <v>371</v>
      </c>
      <c r="Q152" t="s">
        <v>379</v>
      </c>
      <c r="R152" s="2" t="str">
        <f>IFERROR(IF(VLOOKUP(Tabela13[[#This Row],[Cod_esc]],'EE''s aptas'!A:B,1,0)=Tabela13[[#This Row],[Cod_esc]],"sim"),"")</f>
        <v/>
      </c>
      <c r="S152" s="2"/>
      <c r="T152" s="2" t="str">
        <f>IFERROR(IF(VLOOKUP(Tabela13[[#This Row],[Cod_esc]],Planilha4!B:B,1,0)=Tabela13[[#This Row],[Cod_esc]],"Consta",),"")</f>
        <v/>
      </c>
      <c r="U152" s="2" t="str">
        <f>IFERROR(IF(VLOOKUP(Tabela13[[#This Row],[Cod_esc]],Planilha4!C:C,1,0)=Tabela13[[#This Row],[Cod_esc]],"Consta"),"")</f>
        <v/>
      </c>
      <c r="V152" s="2" t="str">
        <f>IFERROR(IF(VLOOKUP(Tabela13[[#This Row],[Cod_esc]],Planilha4!D:D,1,0)=Tabela13[[#This Row],[Cod_esc]],"Consta"),"")</f>
        <v/>
      </c>
      <c r="W152" s="2" t="str">
        <f>IFERROR(IF(VLOOKUP(Tabela13[[#This Row],[Cod_esc]],Planilha4!E:E,1,0)=Tabela13[[#This Row],[Cod_esc]],"Consta"),"")</f>
        <v/>
      </c>
      <c r="X152" s="2" t="str">
        <f>IFERROR(IF(VLOOKUP(Tabela13[[#This Row],[Cod_esc]],Planilha4!F:F,1,0)=Tabela13[[#This Row],[Cod_esc]],"Consta"),"")</f>
        <v/>
      </c>
      <c r="Y152" s="2" t="str">
        <f>IF(COUNTBLANK(Tabela13[[#This Row],[Esc1]:[Esc5]])&lt;5,"Consta","")</f>
        <v/>
      </c>
      <c r="Z152" s="2">
        <v>35290749</v>
      </c>
      <c r="AA152" s="2" t="s">
        <v>537</v>
      </c>
      <c r="AB152" s="2">
        <v>1392</v>
      </c>
      <c r="AC152" s="2">
        <v>482</v>
      </c>
    </row>
    <row r="153" spans="1:29" x14ac:dyDescent="0.25">
      <c r="A153" t="s">
        <v>226</v>
      </c>
      <c r="B153" t="s">
        <v>227</v>
      </c>
      <c r="C153" t="s">
        <v>227</v>
      </c>
      <c r="D153">
        <v>7882</v>
      </c>
      <c r="E153" t="s">
        <v>231</v>
      </c>
      <c r="F153">
        <f>IF((Tabela13[[#This Row],[Ociosidade Manha]]-2)&gt;2,2,(Tabela13[[#This Row],[Ociosidade Manha]]-2))</f>
        <v>0</v>
      </c>
      <c r="G153">
        <f>IF((Tabela13[[#This Row],[Ociosidade Tarde]]-2)&gt;3,3,(Tabela13[[#This Row],[Ociosidade Tarde]]-2))</f>
        <v>-1</v>
      </c>
      <c r="H153">
        <v>2</v>
      </c>
      <c r="I153">
        <v>1</v>
      </c>
      <c r="J153">
        <v>0</v>
      </c>
      <c r="K153" t="s">
        <v>4</v>
      </c>
      <c r="L153">
        <v>1</v>
      </c>
      <c r="M153">
        <v>9</v>
      </c>
      <c r="N153" t="s">
        <v>8</v>
      </c>
      <c r="O153" t="str">
        <f>IF(AND(Tabela13[[#This Row],[Ociosidade Manha]]&gt;2,Tabela13[[#This Row],[Ociosidade Tarde]]&gt;2),"ok","não")</f>
        <v>não</v>
      </c>
      <c r="Q153" t="s">
        <v>379</v>
      </c>
      <c r="R153" s="2" t="str">
        <f>IFERROR(IF(VLOOKUP(Tabela13[[#This Row],[Cod_esc]],'EE''s aptas'!A:B,1,0)=Tabela13[[#This Row],[Cod_esc]],"sim"),"")</f>
        <v/>
      </c>
      <c r="S153" s="2"/>
      <c r="T153" s="2" t="str">
        <f>IFERROR(IF(VLOOKUP(Tabela13[[#This Row],[Cod_esc]],Planilha4!B:B,1,0)=Tabela13[[#This Row],[Cod_esc]],"Consta",),"")</f>
        <v/>
      </c>
      <c r="U153" s="2" t="str">
        <f>IFERROR(IF(VLOOKUP(Tabela13[[#This Row],[Cod_esc]],Planilha4!C:C,1,0)=Tabela13[[#This Row],[Cod_esc]],"Consta"),"")</f>
        <v/>
      </c>
      <c r="V153" s="2" t="str">
        <f>IFERROR(IF(VLOOKUP(Tabela13[[#This Row],[Cod_esc]],Planilha4!D:D,1,0)=Tabela13[[#This Row],[Cod_esc]],"Consta"),"")</f>
        <v/>
      </c>
      <c r="W153" s="2" t="str">
        <f>IFERROR(IF(VLOOKUP(Tabela13[[#This Row],[Cod_esc]],Planilha4!E:E,1,0)=Tabela13[[#This Row],[Cod_esc]],"Consta"),"")</f>
        <v/>
      </c>
      <c r="X153" s="2" t="str">
        <f>IFERROR(IF(VLOOKUP(Tabela13[[#This Row],[Cod_esc]],Planilha4!F:F,1,0)=Tabela13[[#This Row],[Cod_esc]],"Consta"),"")</f>
        <v/>
      </c>
      <c r="Y153" s="2" t="str">
        <f>IF(COUNTBLANK(Tabela13[[#This Row],[Esc1]:[Esc5]])&lt;5,"Consta","")</f>
        <v/>
      </c>
      <c r="Z153" s="2">
        <v>35290749</v>
      </c>
      <c r="AA153" s="2" t="s">
        <v>537</v>
      </c>
      <c r="AB153" s="2">
        <v>1392</v>
      </c>
      <c r="AC153" s="2">
        <v>152</v>
      </c>
    </row>
    <row r="154" spans="1:29" x14ac:dyDescent="0.25">
      <c r="A154" t="s">
        <v>226</v>
      </c>
      <c r="B154" t="s">
        <v>227</v>
      </c>
      <c r="C154" t="s">
        <v>227</v>
      </c>
      <c r="D154">
        <v>7638</v>
      </c>
      <c r="E154" t="s">
        <v>232</v>
      </c>
      <c r="F154">
        <f>IF((Tabela13[[#This Row],[Ociosidade Manha]]-2)&gt;2,2,(Tabela13[[#This Row],[Ociosidade Manha]]-2))</f>
        <v>-2</v>
      </c>
      <c r="G154">
        <f>IF((Tabela13[[#This Row],[Ociosidade Tarde]]-2)&gt;3,3,(Tabela13[[#This Row],[Ociosidade Tarde]]-2))</f>
        <v>-2</v>
      </c>
      <c r="H154">
        <v>0</v>
      </c>
      <c r="I154">
        <v>0</v>
      </c>
      <c r="J154">
        <v>0</v>
      </c>
      <c r="K154" t="s">
        <v>4</v>
      </c>
      <c r="L154">
        <v>1</v>
      </c>
      <c r="M154">
        <v>14</v>
      </c>
      <c r="N154" t="s">
        <v>8</v>
      </c>
      <c r="O154" t="str">
        <f>IF(AND(Tabela13[[#This Row],[Ociosidade Manha]]&gt;2,Tabela13[[#This Row],[Ociosidade Tarde]]&gt;2),"ok","não")</f>
        <v>não</v>
      </c>
      <c r="Q154" t="s">
        <v>379</v>
      </c>
      <c r="R154" s="2" t="str">
        <f>IFERROR(IF(VLOOKUP(Tabela13[[#This Row],[Cod_esc]],'EE''s aptas'!A:B,1,0)=Tabela13[[#This Row],[Cod_esc]],"sim"),"")</f>
        <v/>
      </c>
      <c r="S154" s="2"/>
      <c r="T154" s="2" t="str">
        <f>IFERROR(IF(VLOOKUP(Tabela13[[#This Row],[Cod_esc]],Planilha4!B:B,1,0)=Tabela13[[#This Row],[Cod_esc]],"Consta",),"")</f>
        <v/>
      </c>
      <c r="U154" s="2" t="str">
        <f>IFERROR(IF(VLOOKUP(Tabela13[[#This Row],[Cod_esc]],Planilha4!C:C,1,0)=Tabela13[[#This Row],[Cod_esc]],"Consta"),"")</f>
        <v/>
      </c>
      <c r="V154" s="2" t="str">
        <f>IFERROR(IF(VLOOKUP(Tabela13[[#This Row],[Cod_esc]],Planilha4!D:D,1,0)=Tabela13[[#This Row],[Cod_esc]],"Consta"),"")</f>
        <v/>
      </c>
      <c r="W154" s="2" t="str">
        <f>IFERROR(IF(VLOOKUP(Tabela13[[#This Row],[Cod_esc]],Planilha4!E:E,1,0)=Tabela13[[#This Row],[Cod_esc]],"Consta"),"")</f>
        <v/>
      </c>
      <c r="X154" s="2" t="str">
        <f>IFERROR(IF(VLOOKUP(Tabela13[[#This Row],[Cod_esc]],Planilha4!F:F,1,0)=Tabela13[[#This Row],[Cod_esc]],"Consta"),"")</f>
        <v/>
      </c>
      <c r="Y154" s="2" t="str">
        <f>IF(COUNTBLANK(Tabela13[[#This Row],[Esc1]:[Esc5]])&lt;5,"Consta","")</f>
        <v/>
      </c>
      <c r="Z154" s="2">
        <v>35290749</v>
      </c>
      <c r="AA154" s="2" t="s">
        <v>537</v>
      </c>
      <c r="AB154" s="2">
        <v>1392</v>
      </c>
      <c r="AC154" s="2">
        <v>310</v>
      </c>
    </row>
    <row r="155" spans="1:29" x14ac:dyDescent="0.25">
      <c r="A155" t="s">
        <v>233</v>
      </c>
      <c r="B155" t="s">
        <v>233</v>
      </c>
      <c r="C155" t="s">
        <v>233</v>
      </c>
      <c r="D155">
        <v>6920</v>
      </c>
      <c r="E155" t="s">
        <v>234</v>
      </c>
      <c r="F155">
        <f>IF((Tabela13[[#This Row],[Ociosidade Manha]]-2)&gt;2,2,(Tabela13[[#This Row],[Ociosidade Manha]]-2))</f>
        <v>2</v>
      </c>
      <c r="G155">
        <f>IF((Tabela13[[#This Row],[Ociosidade Tarde]]-2)&gt;3,3,(Tabela13[[#This Row],[Ociosidade Tarde]]-2))</f>
        <v>3</v>
      </c>
      <c r="H155">
        <v>8</v>
      </c>
      <c r="I155">
        <v>22</v>
      </c>
      <c r="J155">
        <v>0</v>
      </c>
      <c r="K155" t="s">
        <v>4</v>
      </c>
      <c r="L155">
        <v>1</v>
      </c>
      <c r="M155">
        <v>30</v>
      </c>
      <c r="N155" t="s">
        <v>8</v>
      </c>
      <c r="O155" t="str">
        <f>IF(AND(Tabela13[[#This Row],[Ociosidade Manha]]&gt;2,Tabela13[[#This Row],[Ociosidade Tarde]]&gt;2),"ok","não")</f>
        <v>ok</v>
      </c>
      <c r="P155" t="s">
        <v>371</v>
      </c>
      <c r="Q155" t="s">
        <v>507</v>
      </c>
      <c r="R155" s="2" t="str">
        <f>IFERROR(IF(VLOOKUP(Tabela13[[#This Row],[Cod_esc]],'EE''s aptas'!A:B,1,0)=Tabela13[[#This Row],[Cod_esc]],"sim"),"")</f>
        <v>sim</v>
      </c>
      <c r="S155" s="2" t="s">
        <v>371</v>
      </c>
      <c r="T155" s="2" t="str">
        <f>IFERROR(IF(VLOOKUP(Tabela13[[#This Row],[Cod_esc]],Planilha4!B:B,1,0)=Tabela13[[#This Row],[Cod_esc]],"Consta",),"")</f>
        <v/>
      </c>
      <c r="U155" s="2" t="str">
        <f>IFERROR(IF(VLOOKUP(Tabela13[[#This Row],[Cod_esc]],Planilha4!C:C,1,0)=Tabela13[[#This Row],[Cod_esc]],"Consta"),"")</f>
        <v/>
      </c>
      <c r="V155" s="2" t="str">
        <f>IFERROR(IF(VLOOKUP(Tabela13[[#This Row],[Cod_esc]],Planilha4!D:D,1,0)=Tabela13[[#This Row],[Cod_esc]],"Consta"),"")</f>
        <v/>
      </c>
      <c r="W155" s="2" t="str">
        <f>IFERROR(IF(VLOOKUP(Tabela13[[#This Row],[Cod_esc]],Planilha4!E:E,1,0)=Tabela13[[#This Row],[Cod_esc]],"Consta"),"")</f>
        <v/>
      </c>
      <c r="X155" s="2" t="str">
        <f>IFERROR(IF(VLOOKUP(Tabela13[[#This Row],[Cod_esc]],Planilha4!F:F,1,0)=Tabela13[[#This Row],[Cod_esc]],"Consta"),"")</f>
        <v/>
      </c>
      <c r="Y155" s="2" t="str">
        <f>IF(COUNTBLANK(Tabela13[[#This Row],[Esc1]:[Esc5]])&lt;5,"Consta","")</f>
        <v/>
      </c>
      <c r="Z155" s="2">
        <v>35006609</v>
      </c>
      <c r="AA155" s="2" t="s">
        <v>534</v>
      </c>
      <c r="AB155" s="2">
        <v>3071</v>
      </c>
      <c r="AC155" s="2">
        <v>730</v>
      </c>
    </row>
    <row r="156" spans="1:29" x14ac:dyDescent="0.25">
      <c r="A156" t="s">
        <v>235</v>
      </c>
      <c r="B156" t="s">
        <v>236</v>
      </c>
      <c r="C156" t="s">
        <v>236</v>
      </c>
      <c r="D156">
        <v>20291</v>
      </c>
      <c r="E156" t="s">
        <v>237</v>
      </c>
      <c r="F156">
        <f>IF((Tabela13[[#This Row],[Ociosidade Manha]]-2)&gt;2,2,(Tabela13[[#This Row],[Ociosidade Manha]]-2))</f>
        <v>-2</v>
      </c>
      <c r="G156">
        <f>IF((Tabela13[[#This Row],[Ociosidade Tarde]]-2)&gt;3,3,(Tabela13[[#This Row],[Ociosidade Tarde]]-2))</f>
        <v>-2</v>
      </c>
      <c r="H156">
        <v>0</v>
      </c>
      <c r="I156">
        <v>0</v>
      </c>
      <c r="J156">
        <v>0</v>
      </c>
      <c r="K156" t="s">
        <v>4</v>
      </c>
      <c r="L156">
        <v>1</v>
      </c>
      <c r="M156">
        <v>28</v>
      </c>
      <c r="N156" t="s">
        <v>8</v>
      </c>
      <c r="O156" t="str">
        <f>IF(AND(Tabela13[[#This Row],[Ociosidade Manha]]&gt;2,Tabela13[[#This Row],[Ociosidade Tarde]]&gt;2),"ok","não")</f>
        <v>não</v>
      </c>
      <c r="Q156" t="s">
        <v>379</v>
      </c>
      <c r="R156" s="2" t="str">
        <f>IFERROR(IF(VLOOKUP(Tabela13[[#This Row],[Cod_esc]],'EE''s aptas'!A:B,1,0)=Tabela13[[#This Row],[Cod_esc]],"sim"),"")</f>
        <v/>
      </c>
      <c r="S156" s="2"/>
      <c r="T156" s="2" t="str">
        <f>IFERROR(IF(VLOOKUP(Tabela13[[#This Row],[Cod_esc]],Planilha4!B:B,1,0)=Tabela13[[#This Row],[Cod_esc]],"Consta",),"")</f>
        <v/>
      </c>
      <c r="U156" s="2" t="str">
        <f>IFERROR(IF(VLOOKUP(Tabela13[[#This Row],[Cod_esc]],Planilha4!C:C,1,0)=Tabela13[[#This Row],[Cod_esc]],"Consta"),"")</f>
        <v/>
      </c>
      <c r="V156" s="2" t="str">
        <f>IFERROR(IF(VLOOKUP(Tabela13[[#This Row],[Cod_esc]],Planilha4!D:D,1,0)=Tabela13[[#This Row],[Cod_esc]],"Consta"),"")</f>
        <v/>
      </c>
      <c r="W156" s="2" t="str">
        <f>IFERROR(IF(VLOOKUP(Tabela13[[#This Row],[Cod_esc]],Planilha4!E:E,1,0)=Tabela13[[#This Row],[Cod_esc]],"Consta"),"")</f>
        <v/>
      </c>
      <c r="X156" s="2" t="str">
        <f>IFERROR(IF(VLOOKUP(Tabela13[[#This Row],[Cod_esc]],Planilha4!F:F,1,0)=Tabela13[[#This Row],[Cod_esc]],"Consta"),"")</f>
        <v/>
      </c>
      <c r="Y156" s="2" t="str">
        <f>IF(COUNTBLANK(Tabela13[[#This Row],[Esc1]:[Esc5]])&lt;5,"Consta","")</f>
        <v/>
      </c>
      <c r="Z156" s="2">
        <v>35433871</v>
      </c>
      <c r="AA156" s="2" t="s">
        <v>563</v>
      </c>
      <c r="AB156" s="2">
        <v>2052</v>
      </c>
      <c r="AC156" s="2">
        <v>432</v>
      </c>
    </row>
    <row r="157" spans="1:29" x14ac:dyDescent="0.25">
      <c r="A157" t="s">
        <v>235</v>
      </c>
      <c r="B157" t="s">
        <v>236</v>
      </c>
      <c r="C157" t="s">
        <v>236</v>
      </c>
      <c r="D157">
        <v>920757</v>
      </c>
      <c r="E157" t="s">
        <v>238</v>
      </c>
      <c r="F157">
        <f>IF((Tabela13[[#This Row],[Ociosidade Manha]]-2)&gt;2,2,(Tabela13[[#This Row],[Ociosidade Manha]]-2))</f>
        <v>0</v>
      </c>
      <c r="G157">
        <f>IF((Tabela13[[#This Row],[Ociosidade Tarde]]-2)&gt;3,3,(Tabela13[[#This Row],[Ociosidade Tarde]]-2))</f>
        <v>-2</v>
      </c>
      <c r="H157">
        <v>2</v>
      </c>
      <c r="I157">
        <v>0</v>
      </c>
      <c r="J157">
        <v>3</v>
      </c>
      <c r="K157" t="s">
        <v>4</v>
      </c>
      <c r="L157">
        <v>1</v>
      </c>
      <c r="M157">
        <v>17</v>
      </c>
      <c r="N157" t="s">
        <v>8</v>
      </c>
      <c r="O157" t="str">
        <f>IF(AND(Tabela13[[#This Row],[Ociosidade Manha]]&gt;2,Tabela13[[#This Row],[Ociosidade Tarde]]&gt;2),"ok","não")</f>
        <v>não</v>
      </c>
      <c r="Q157" t="s">
        <v>379</v>
      </c>
      <c r="R157" s="2" t="str">
        <f>IFERROR(IF(VLOOKUP(Tabela13[[#This Row],[Cod_esc]],'EE''s aptas'!A:B,1,0)=Tabela13[[#This Row],[Cod_esc]],"sim"),"")</f>
        <v/>
      </c>
      <c r="S157" s="2"/>
      <c r="T157" s="2" t="str">
        <f>IFERROR(IF(VLOOKUP(Tabela13[[#This Row],[Cod_esc]],Planilha4!B:B,1,0)=Tabela13[[#This Row],[Cod_esc]],"Consta",),"")</f>
        <v/>
      </c>
      <c r="U157" s="2" t="str">
        <f>IFERROR(IF(VLOOKUP(Tabela13[[#This Row],[Cod_esc]],Planilha4!C:C,1,0)=Tabela13[[#This Row],[Cod_esc]],"Consta"),"")</f>
        <v/>
      </c>
      <c r="V157" s="2" t="str">
        <f>IFERROR(IF(VLOOKUP(Tabela13[[#This Row],[Cod_esc]],Planilha4!D:D,1,0)=Tabela13[[#This Row],[Cod_esc]],"Consta"),"")</f>
        <v/>
      </c>
      <c r="W157" s="2" t="str">
        <f>IFERROR(IF(VLOOKUP(Tabela13[[#This Row],[Cod_esc]],Planilha4!E:E,1,0)=Tabela13[[#This Row],[Cod_esc]],"Consta"),"")</f>
        <v/>
      </c>
      <c r="X157" s="2" t="str">
        <f>IFERROR(IF(VLOOKUP(Tabela13[[#This Row],[Cod_esc]],Planilha4!F:F,1,0)=Tabela13[[#This Row],[Cod_esc]],"Consta"),"")</f>
        <v/>
      </c>
      <c r="Y157" s="2" t="str">
        <f>IF(COUNTBLANK(Tabela13[[#This Row],[Esc1]:[Esc5]])&lt;5,"Consta","")</f>
        <v/>
      </c>
      <c r="Z157" s="2">
        <v>35433871</v>
      </c>
      <c r="AA157" s="2" t="s">
        <v>563</v>
      </c>
      <c r="AB157" s="2">
        <v>2052</v>
      </c>
      <c r="AC157" s="2">
        <v>553</v>
      </c>
    </row>
    <row r="158" spans="1:29" x14ac:dyDescent="0.25">
      <c r="A158" t="s">
        <v>235</v>
      </c>
      <c r="B158" t="s">
        <v>236</v>
      </c>
      <c r="C158" t="s">
        <v>236</v>
      </c>
      <c r="D158">
        <v>39202</v>
      </c>
      <c r="E158" t="s">
        <v>239</v>
      </c>
      <c r="F158">
        <f>IF((Tabela13[[#This Row],[Ociosidade Manha]]-2)&gt;2,2,(Tabela13[[#This Row],[Ociosidade Manha]]-2))</f>
        <v>0</v>
      </c>
      <c r="G158">
        <f>IF((Tabela13[[#This Row],[Ociosidade Tarde]]-2)&gt;3,3,(Tabela13[[#This Row],[Ociosidade Tarde]]-2))</f>
        <v>1</v>
      </c>
      <c r="H158">
        <v>2</v>
      </c>
      <c r="I158">
        <v>3</v>
      </c>
      <c r="J158">
        <v>0</v>
      </c>
      <c r="K158" t="s">
        <v>4</v>
      </c>
      <c r="L158">
        <v>1</v>
      </c>
      <c r="M158">
        <v>16</v>
      </c>
      <c r="N158" t="s">
        <v>8</v>
      </c>
      <c r="O158" t="str">
        <f>IF(AND(Tabela13[[#This Row],[Ociosidade Manha]]&gt;2,Tabela13[[#This Row],[Ociosidade Tarde]]&gt;2),"ok","não")</f>
        <v>não</v>
      </c>
      <c r="Q158" t="s">
        <v>379</v>
      </c>
      <c r="R158" s="2" t="str">
        <f>IFERROR(IF(VLOOKUP(Tabela13[[#This Row],[Cod_esc]],'EE''s aptas'!A:B,1,0)=Tabela13[[#This Row],[Cod_esc]],"sim"),"")</f>
        <v/>
      </c>
      <c r="S158" s="2"/>
      <c r="T158" s="2" t="str">
        <f>IFERROR(IF(VLOOKUP(Tabela13[[#This Row],[Cod_esc]],Planilha4!B:B,1,0)=Tabela13[[#This Row],[Cod_esc]],"Consta",),"")</f>
        <v/>
      </c>
      <c r="U158" s="2" t="str">
        <f>IFERROR(IF(VLOOKUP(Tabela13[[#This Row],[Cod_esc]],Planilha4!C:C,1,0)=Tabela13[[#This Row],[Cod_esc]],"Consta"),"")</f>
        <v/>
      </c>
      <c r="V158" s="2" t="str">
        <f>IFERROR(IF(VLOOKUP(Tabela13[[#This Row],[Cod_esc]],Planilha4!D:D,1,0)=Tabela13[[#This Row],[Cod_esc]],"Consta"),"")</f>
        <v/>
      </c>
      <c r="W158" s="2" t="str">
        <f>IFERROR(IF(VLOOKUP(Tabela13[[#This Row],[Cod_esc]],Planilha4!E:E,1,0)=Tabela13[[#This Row],[Cod_esc]],"Consta"),"")</f>
        <v/>
      </c>
      <c r="X158" s="2" t="str">
        <f>IFERROR(IF(VLOOKUP(Tabela13[[#This Row],[Cod_esc]],Planilha4!F:F,1,0)=Tabela13[[#This Row],[Cod_esc]],"Consta"),"")</f>
        <v/>
      </c>
      <c r="Y158" s="2" t="str">
        <f>IF(COUNTBLANK(Tabela13[[#This Row],[Esc1]:[Esc5]])&lt;5,"Consta","")</f>
        <v/>
      </c>
      <c r="Z158" s="2">
        <v>35433871</v>
      </c>
      <c r="AA158" s="2" t="s">
        <v>563</v>
      </c>
      <c r="AB158" s="2">
        <v>2052</v>
      </c>
      <c r="AC158" s="2">
        <v>208</v>
      </c>
    </row>
    <row r="159" spans="1:29" x14ac:dyDescent="0.25">
      <c r="A159" t="s">
        <v>240</v>
      </c>
      <c r="B159" t="s">
        <v>241</v>
      </c>
      <c r="C159" t="s">
        <v>64</v>
      </c>
      <c r="D159">
        <v>924738</v>
      </c>
      <c r="E159" t="s">
        <v>242</v>
      </c>
      <c r="F159">
        <f>IF((Tabela13[[#This Row],[Ociosidade Manha]]-2)&gt;2,2,(Tabela13[[#This Row],[Ociosidade Manha]]-2))</f>
        <v>2</v>
      </c>
      <c r="G159">
        <f>IF((Tabela13[[#This Row],[Ociosidade Tarde]]-2)&gt;3,3,(Tabela13[[#This Row],[Ociosidade Tarde]]-2))</f>
        <v>0</v>
      </c>
      <c r="H159">
        <v>6</v>
      </c>
      <c r="I159">
        <v>2</v>
      </c>
      <c r="J159">
        <v>9</v>
      </c>
      <c r="K159" t="s">
        <v>4</v>
      </c>
      <c r="L159">
        <v>1</v>
      </c>
      <c r="M159">
        <v>27</v>
      </c>
      <c r="N159" t="s">
        <v>8</v>
      </c>
      <c r="O159" t="str">
        <f>IF(AND(Tabela13[[#This Row],[Ociosidade Manha]]&gt;2,Tabela13[[#This Row],[Ociosidade Tarde]]&gt;2),"ok","não")</f>
        <v>não</v>
      </c>
      <c r="Q159" t="s">
        <v>379</v>
      </c>
      <c r="R159" s="2" t="str">
        <f>IFERROR(IF(VLOOKUP(Tabela13[[#This Row],[Cod_esc]],'EE''s aptas'!A:B,1,0)=Tabela13[[#This Row],[Cod_esc]],"sim"),"")</f>
        <v/>
      </c>
      <c r="S159" s="2"/>
      <c r="T159" s="2" t="str">
        <f>IFERROR(IF(VLOOKUP(Tabela13[[#This Row],[Cod_esc]],Planilha4!B:B,1,0)=Tabela13[[#This Row],[Cod_esc]],"Consta",),"")</f>
        <v/>
      </c>
      <c r="U159" s="2" t="str">
        <f>IFERROR(IF(VLOOKUP(Tabela13[[#This Row],[Cod_esc]],Planilha4!C:C,1,0)=Tabela13[[#This Row],[Cod_esc]],"Consta"),"")</f>
        <v/>
      </c>
      <c r="V159" s="2" t="str">
        <f>IFERROR(IF(VLOOKUP(Tabela13[[#This Row],[Cod_esc]],Planilha4!D:D,1,0)=Tabela13[[#This Row],[Cod_esc]],"Consta"),"")</f>
        <v/>
      </c>
      <c r="W159" s="2" t="str">
        <f>IFERROR(IF(VLOOKUP(Tabela13[[#This Row],[Cod_esc]],Planilha4!E:E,1,0)=Tabela13[[#This Row],[Cod_esc]],"Consta"),"")</f>
        <v/>
      </c>
      <c r="X159" s="2" t="str">
        <f>IFERROR(IF(VLOOKUP(Tabela13[[#This Row],[Cod_esc]],Planilha4!F:F,1,0)=Tabela13[[#This Row],[Cod_esc]],"Consta"),"")</f>
        <v/>
      </c>
      <c r="Y159" s="2" t="str">
        <f>IF(COUNTBLANK(Tabela13[[#This Row],[Esc1]:[Esc5]])&lt;5,"Consta","")</f>
        <v/>
      </c>
      <c r="Z159" s="2">
        <v>35439083</v>
      </c>
      <c r="AA159" s="2" t="s">
        <v>511</v>
      </c>
      <c r="AB159" s="2">
        <v>3180</v>
      </c>
      <c r="AC159" s="2">
        <v>323</v>
      </c>
    </row>
    <row r="160" spans="1:29" x14ac:dyDescent="0.25">
      <c r="A160" t="s">
        <v>240</v>
      </c>
      <c r="B160" t="s">
        <v>243</v>
      </c>
      <c r="C160" t="s">
        <v>64</v>
      </c>
      <c r="D160">
        <v>37709</v>
      </c>
      <c r="E160" t="s">
        <v>244</v>
      </c>
      <c r="F160">
        <f>IF((Tabela13[[#This Row],[Ociosidade Manha]]-2)&gt;2,2,(Tabela13[[#This Row],[Ociosidade Manha]]-2))</f>
        <v>2</v>
      </c>
      <c r="G160">
        <f>IF((Tabela13[[#This Row],[Ociosidade Tarde]]-2)&gt;3,3,(Tabela13[[#This Row],[Ociosidade Tarde]]-2))</f>
        <v>3</v>
      </c>
      <c r="H160">
        <v>9</v>
      </c>
      <c r="I160">
        <v>6</v>
      </c>
      <c r="J160">
        <v>7</v>
      </c>
      <c r="K160" t="s">
        <v>4</v>
      </c>
      <c r="L160">
        <v>1</v>
      </c>
      <c r="M160">
        <v>14</v>
      </c>
      <c r="N160" t="s">
        <v>8</v>
      </c>
      <c r="O160" t="str">
        <f>IF(AND(Tabela13[[#This Row],[Ociosidade Manha]]&gt;2,Tabela13[[#This Row],[Ociosidade Tarde]]&gt;2),"ok","não")</f>
        <v>ok</v>
      </c>
      <c r="P160" t="s">
        <v>371</v>
      </c>
      <c r="Q160" t="s">
        <v>379</v>
      </c>
      <c r="R160" s="2" t="str">
        <f>IFERROR(IF(VLOOKUP(Tabela13[[#This Row],[Cod_esc]],'EE''s aptas'!A:B,1,0)=Tabela13[[#This Row],[Cod_esc]],"sim"),"")</f>
        <v/>
      </c>
      <c r="S160" s="2"/>
      <c r="T160" s="2" t="str">
        <f>IFERROR(IF(VLOOKUP(Tabela13[[#This Row],[Cod_esc]],Planilha4!B:B,1,0)=Tabela13[[#This Row],[Cod_esc]],"Consta",),"")</f>
        <v/>
      </c>
      <c r="U160" s="2" t="str">
        <f>IFERROR(IF(VLOOKUP(Tabela13[[#This Row],[Cod_esc]],Planilha4!C:C,1,0)=Tabela13[[#This Row],[Cod_esc]],"Consta"),"")</f>
        <v/>
      </c>
      <c r="V160" s="2" t="str">
        <f>IFERROR(IF(VLOOKUP(Tabela13[[#This Row],[Cod_esc]],Planilha4!D:D,1,0)=Tabela13[[#This Row],[Cod_esc]],"Consta"),"")</f>
        <v/>
      </c>
      <c r="W160" s="2" t="str">
        <f>IFERROR(IF(VLOOKUP(Tabela13[[#This Row],[Cod_esc]],Planilha4!E:E,1,0)=Tabela13[[#This Row],[Cod_esc]],"Consta"),"")</f>
        <v/>
      </c>
      <c r="X160" s="2" t="str">
        <f>IFERROR(IF(VLOOKUP(Tabela13[[#This Row],[Cod_esc]],Planilha4!F:F,1,0)=Tabela13[[#This Row],[Cod_esc]],"Consta"),"")</f>
        <v/>
      </c>
      <c r="Y160" s="2" t="str">
        <f>IF(COUNTBLANK(Tabela13[[#This Row],[Esc1]:[Esc5]])&lt;5,"Consta","")</f>
        <v/>
      </c>
      <c r="Z160" s="2">
        <v>35439083</v>
      </c>
      <c r="AA160" s="2" t="s">
        <v>511</v>
      </c>
      <c r="AB160" s="2">
        <v>3180</v>
      </c>
      <c r="AC160" s="2">
        <v>341</v>
      </c>
    </row>
    <row r="161" spans="1:29" x14ac:dyDescent="0.25">
      <c r="A161" t="s">
        <v>240</v>
      </c>
      <c r="B161" t="s">
        <v>245</v>
      </c>
      <c r="C161" t="s">
        <v>64</v>
      </c>
      <c r="D161">
        <v>255</v>
      </c>
      <c r="E161" t="s">
        <v>246</v>
      </c>
      <c r="F161">
        <f>IF((Tabela13[[#This Row],[Ociosidade Manha]]-2)&gt;2,2,(Tabela13[[#This Row],[Ociosidade Manha]]-2))</f>
        <v>1</v>
      </c>
      <c r="G161">
        <f>IF((Tabela13[[#This Row],[Ociosidade Tarde]]-2)&gt;3,3,(Tabela13[[#This Row],[Ociosidade Tarde]]-2))</f>
        <v>3</v>
      </c>
      <c r="H161">
        <v>3</v>
      </c>
      <c r="I161">
        <v>6</v>
      </c>
      <c r="J161">
        <v>4</v>
      </c>
      <c r="K161" t="s">
        <v>4</v>
      </c>
      <c r="L161">
        <v>1</v>
      </c>
      <c r="M161">
        <v>14</v>
      </c>
      <c r="N161" t="s">
        <v>8</v>
      </c>
      <c r="O161" t="str">
        <f>IF(AND(Tabela13[[#This Row],[Ociosidade Manha]]&gt;2,Tabela13[[#This Row],[Ociosidade Tarde]]&gt;2),"ok","não")</f>
        <v>ok</v>
      </c>
      <c r="P161" t="s">
        <v>371</v>
      </c>
      <c r="Q161" t="s">
        <v>379</v>
      </c>
      <c r="R161" s="2" t="str">
        <f>IFERROR(IF(VLOOKUP(Tabela13[[#This Row],[Cod_esc]],'EE''s aptas'!A:B,1,0)=Tabela13[[#This Row],[Cod_esc]],"sim"),"")</f>
        <v/>
      </c>
      <c r="S161" s="2"/>
      <c r="T161" s="2" t="str">
        <f>IFERROR(IF(VLOOKUP(Tabela13[[#This Row],[Cod_esc]],Planilha4!B:B,1,0)=Tabela13[[#This Row],[Cod_esc]],"Consta",),"")</f>
        <v/>
      </c>
      <c r="U161" s="2" t="str">
        <f>IFERROR(IF(VLOOKUP(Tabela13[[#This Row],[Cod_esc]],Planilha4!C:C,1,0)=Tabela13[[#This Row],[Cod_esc]],"Consta"),"")</f>
        <v/>
      </c>
      <c r="V161" s="2" t="str">
        <f>IFERROR(IF(VLOOKUP(Tabela13[[#This Row],[Cod_esc]],Planilha4!D:D,1,0)=Tabela13[[#This Row],[Cod_esc]],"Consta"),"")</f>
        <v/>
      </c>
      <c r="W161" s="2" t="str">
        <f>IFERROR(IF(VLOOKUP(Tabela13[[#This Row],[Cod_esc]],Planilha4!E:E,1,0)=Tabela13[[#This Row],[Cod_esc]],"Consta"),"")</f>
        <v/>
      </c>
      <c r="X161" s="2" t="str">
        <f>IFERROR(IF(VLOOKUP(Tabela13[[#This Row],[Cod_esc]],Planilha4!F:F,1,0)=Tabela13[[#This Row],[Cod_esc]],"Consta"),"")</f>
        <v/>
      </c>
      <c r="Y161" s="2" t="str">
        <f>IF(COUNTBLANK(Tabela13[[#This Row],[Esc1]:[Esc5]])&lt;5,"Consta","")</f>
        <v/>
      </c>
      <c r="Z161" s="2">
        <v>35439083</v>
      </c>
      <c r="AA161" s="2" t="s">
        <v>511</v>
      </c>
      <c r="AB161" s="2">
        <v>3180</v>
      </c>
      <c r="AC161" s="2">
        <v>471</v>
      </c>
    </row>
    <row r="162" spans="1:29" x14ac:dyDescent="0.25">
      <c r="A162" t="s">
        <v>240</v>
      </c>
      <c r="B162" t="s">
        <v>241</v>
      </c>
      <c r="C162" t="s">
        <v>64</v>
      </c>
      <c r="D162">
        <v>463061</v>
      </c>
      <c r="E162" t="s">
        <v>247</v>
      </c>
      <c r="F162">
        <f>IF((Tabela13[[#This Row],[Ociosidade Manha]]-2)&gt;2,2,(Tabela13[[#This Row],[Ociosidade Manha]]-2))</f>
        <v>-2</v>
      </c>
      <c r="G162">
        <f>IF((Tabela13[[#This Row],[Ociosidade Tarde]]-2)&gt;3,3,(Tabela13[[#This Row],[Ociosidade Tarde]]-2))</f>
        <v>-2</v>
      </c>
      <c r="H162">
        <v>0</v>
      </c>
      <c r="I162">
        <v>0</v>
      </c>
      <c r="J162">
        <v>5</v>
      </c>
      <c r="K162" t="s">
        <v>4</v>
      </c>
      <c r="L162">
        <v>1</v>
      </c>
      <c r="M162">
        <v>12</v>
      </c>
      <c r="N162" t="s">
        <v>8</v>
      </c>
      <c r="O162" t="str">
        <f>IF(AND(Tabela13[[#This Row],[Ociosidade Manha]]&gt;2,Tabela13[[#This Row],[Ociosidade Tarde]]&gt;2),"ok","não")</f>
        <v>não</v>
      </c>
      <c r="Q162" t="s">
        <v>379</v>
      </c>
      <c r="R162" s="2" t="str">
        <f>IFERROR(IF(VLOOKUP(Tabela13[[#This Row],[Cod_esc]],'EE''s aptas'!A:B,1,0)=Tabela13[[#This Row],[Cod_esc]],"sim"),"")</f>
        <v/>
      </c>
      <c r="S162" s="2"/>
      <c r="T162" s="2" t="str">
        <f>IFERROR(IF(VLOOKUP(Tabela13[[#This Row],[Cod_esc]],Planilha4!B:B,1,0)=Tabela13[[#This Row],[Cod_esc]],"Consta",),"")</f>
        <v/>
      </c>
      <c r="U162" s="2" t="str">
        <f>IFERROR(IF(VLOOKUP(Tabela13[[#This Row],[Cod_esc]],Planilha4!C:C,1,0)=Tabela13[[#This Row],[Cod_esc]],"Consta"),"")</f>
        <v/>
      </c>
      <c r="V162" s="2" t="str">
        <f>IFERROR(IF(VLOOKUP(Tabela13[[#This Row],[Cod_esc]],Planilha4!D:D,1,0)=Tabela13[[#This Row],[Cod_esc]],"Consta"),"")</f>
        <v/>
      </c>
      <c r="W162" s="2" t="str">
        <f>IFERROR(IF(VLOOKUP(Tabela13[[#This Row],[Cod_esc]],Planilha4!E:E,1,0)=Tabela13[[#This Row],[Cod_esc]],"Consta"),"")</f>
        <v/>
      </c>
      <c r="X162" s="2" t="str">
        <f>IFERROR(IF(VLOOKUP(Tabela13[[#This Row],[Cod_esc]],Planilha4!F:F,1,0)=Tabela13[[#This Row],[Cod_esc]],"Consta"),"")</f>
        <v/>
      </c>
      <c r="Y162" s="2" t="str">
        <f>IF(COUNTBLANK(Tabela13[[#This Row],[Esc1]:[Esc5]])&lt;5,"Consta","")</f>
        <v/>
      </c>
      <c r="Z162" s="2">
        <v>35439083</v>
      </c>
      <c r="AA162" s="2" t="s">
        <v>511</v>
      </c>
      <c r="AB162" s="2">
        <v>3180</v>
      </c>
      <c r="AC162" s="2">
        <v>908</v>
      </c>
    </row>
    <row r="163" spans="1:29" x14ac:dyDescent="0.25">
      <c r="A163" t="s">
        <v>240</v>
      </c>
      <c r="B163" t="s">
        <v>248</v>
      </c>
      <c r="C163" t="s">
        <v>64</v>
      </c>
      <c r="D163">
        <v>97</v>
      </c>
      <c r="E163" t="s">
        <v>249</v>
      </c>
      <c r="F163">
        <f>IF((Tabela13[[#This Row],[Ociosidade Manha]]-2)&gt;2,2,(Tabela13[[#This Row],[Ociosidade Manha]]-2))</f>
        <v>1</v>
      </c>
      <c r="G163">
        <f>IF((Tabela13[[#This Row],[Ociosidade Tarde]]-2)&gt;3,3,(Tabela13[[#This Row],[Ociosidade Tarde]]-2))</f>
        <v>3</v>
      </c>
      <c r="H163">
        <v>3</v>
      </c>
      <c r="I163">
        <v>9</v>
      </c>
      <c r="J163">
        <v>3</v>
      </c>
      <c r="K163" t="s">
        <v>4</v>
      </c>
      <c r="L163">
        <v>1</v>
      </c>
      <c r="M163">
        <v>11</v>
      </c>
      <c r="N163" t="s">
        <v>8</v>
      </c>
      <c r="O163" t="str">
        <f>IF(AND(Tabela13[[#This Row],[Ociosidade Manha]]&gt;2,Tabela13[[#This Row],[Ociosidade Tarde]]&gt;2),"ok","não")</f>
        <v>ok</v>
      </c>
      <c r="P163" t="s">
        <v>371</v>
      </c>
      <c r="Q163" t="s">
        <v>379</v>
      </c>
      <c r="R163" s="2" t="str">
        <f>IFERROR(IF(VLOOKUP(Tabela13[[#This Row],[Cod_esc]],'EE''s aptas'!A:B,1,0)=Tabela13[[#This Row],[Cod_esc]],"sim"),"")</f>
        <v/>
      </c>
      <c r="S163" s="2"/>
      <c r="T163" s="2" t="str">
        <f>IFERROR(IF(VLOOKUP(Tabela13[[#This Row],[Cod_esc]],Planilha4!B:B,1,0)=Tabela13[[#This Row],[Cod_esc]],"Consta",),"")</f>
        <v/>
      </c>
      <c r="U163" s="2" t="str">
        <f>IFERROR(IF(VLOOKUP(Tabela13[[#This Row],[Cod_esc]],Planilha4!C:C,1,0)=Tabela13[[#This Row],[Cod_esc]],"Consta"),"")</f>
        <v/>
      </c>
      <c r="V163" s="2" t="str">
        <f>IFERROR(IF(VLOOKUP(Tabela13[[#This Row],[Cod_esc]],Planilha4!D:D,1,0)=Tabela13[[#This Row],[Cod_esc]],"Consta"),"")</f>
        <v/>
      </c>
      <c r="W163" s="2" t="str">
        <f>IFERROR(IF(VLOOKUP(Tabela13[[#This Row],[Cod_esc]],Planilha4!E:E,1,0)=Tabela13[[#This Row],[Cod_esc]],"Consta"),"")</f>
        <v/>
      </c>
      <c r="X163" s="2" t="str">
        <f>IFERROR(IF(VLOOKUP(Tabela13[[#This Row],[Cod_esc]],Planilha4!F:F,1,0)=Tabela13[[#This Row],[Cod_esc]],"Consta"),"")</f>
        <v/>
      </c>
      <c r="Y163" s="2" t="str">
        <f>IF(COUNTBLANK(Tabela13[[#This Row],[Esc1]:[Esc5]])&lt;5,"Consta","")</f>
        <v/>
      </c>
      <c r="Z163" s="2">
        <v>35439083</v>
      </c>
      <c r="AA163" s="2" t="s">
        <v>511</v>
      </c>
      <c r="AB163" s="2">
        <v>3180</v>
      </c>
      <c r="AC163" s="2">
        <v>1036</v>
      </c>
    </row>
    <row r="164" spans="1:29" x14ac:dyDescent="0.25">
      <c r="A164" t="s">
        <v>250</v>
      </c>
      <c r="B164" t="s">
        <v>251</v>
      </c>
      <c r="C164" t="s">
        <v>64</v>
      </c>
      <c r="D164">
        <v>905</v>
      </c>
      <c r="E164" t="s">
        <v>252</v>
      </c>
      <c r="F164">
        <f>IF((Tabela13[[#This Row],[Ociosidade Manha]]-2)&gt;2,2,(Tabela13[[#This Row],[Ociosidade Manha]]-2))</f>
        <v>2</v>
      </c>
      <c r="G164">
        <f>IF((Tabela13[[#This Row],[Ociosidade Tarde]]-2)&gt;3,3,(Tabela13[[#This Row],[Ociosidade Tarde]]-2))</f>
        <v>1</v>
      </c>
      <c r="H164">
        <v>7</v>
      </c>
      <c r="I164">
        <v>3</v>
      </c>
      <c r="J164">
        <v>0</v>
      </c>
      <c r="K164" t="s">
        <v>4</v>
      </c>
      <c r="L164">
        <v>2</v>
      </c>
      <c r="M164">
        <v>16</v>
      </c>
      <c r="N164" t="s">
        <v>8</v>
      </c>
      <c r="O164" t="str">
        <f>IF(AND(Tabela13[[#This Row],[Ociosidade Manha]]&gt;2,Tabela13[[#This Row],[Ociosidade Tarde]]&gt;2),"ok","não")</f>
        <v>ok</v>
      </c>
      <c r="P164" t="s">
        <v>371</v>
      </c>
      <c r="Q164" t="s">
        <v>379</v>
      </c>
      <c r="R164" s="2" t="str">
        <f>IFERROR(IF(VLOOKUP(Tabela13[[#This Row],[Cod_esc]],'EE''s aptas'!A:B,1,0)=Tabela13[[#This Row],[Cod_esc]],"sim"),"")</f>
        <v/>
      </c>
      <c r="S164" s="2"/>
      <c r="T164" s="2" t="str">
        <f>IFERROR(IF(VLOOKUP(Tabela13[[#This Row],[Cod_esc]],Planilha4!B:B,1,0)=Tabela13[[#This Row],[Cod_esc]],"Consta",),"")</f>
        <v/>
      </c>
      <c r="U164" s="2" t="str">
        <f>IFERROR(IF(VLOOKUP(Tabela13[[#This Row],[Cod_esc]],Planilha4!C:C,1,0)=Tabela13[[#This Row],[Cod_esc]],"Consta"),"")</f>
        <v/>
      </c>
      <c r="V164" s="2" t="str">
        <f>IFERROR(IF(VLOOKUP(Tabela13[[#This Row],[Cod_esc]],Planilha4!D:D,1,0)=Tabela13[[#This Row],[Cod_esc]],"Consta"),"")</f>
        <v/>
      </c>
      <c r="W164" s="2" t="str">
        <f>IFERROR(IF(VLOOKUP(Tabela13[[#This Row],[Cod_esc]],Planilha4!E:E,1,0)=Tabela13[[#This Row],[Cod_esc]],"Consta"),"")</f>
        <v/>
      </c>
      <c r="X164" s="2" t="str">
        <f>IFERROR(IF(VLOOKUP(Tabela13[[#This Row],[Cod_esc]],Planilha4!F:F,1,0)=Tabela13[[#This Row],[Cod_esc]],"Consta"),"")</f>
        <v/>
      </c>
      <c r="Y164" s="2" t="str">
        <f>IF(COUNTBLANK(Tabela13[[#This Row],[Esc1]:[Esc5]])&lt;5,"Consta","")</f>
        <v/>
      </c>
      <c r="Z164" s="2">
        <v>35448060</v>
      </c>
      <c r="AA164" s="2" t="s">
        <v>513</v>
      </c>
      <c r="AB164" s="2">
        <v>2507</v>
      </c>
      <c r="AC164" s="2">
        <v>195</v>
      </c>
    </row>
    <row r="165" spans="1:29" x14ac:dyDescent="0.25">
      <c r="A165" t="s">
        <v>250</v>
      </c>
      <c r="B165" t="s">
        <v>251</v>
      </c>
      <c r="C165" t="s">
        <v>64</v>
      </c>
      <c r="D165">
        <v>875</v>
      </c>
      <c r="E165" t="s">
        <v>253</v>
      </c>
      <c r="F165">
        <f>IF((Tabela13[[#This Row],[Ociosidade Manha]]-2)&gt;2,2,(Tabela13[[#This Row],[Ociosidade Manha]]-2))</f>
        <v>2</v>
      </c>
      <c r="G165">
        <f>IF((Tabela13[[#This Row],[Ociosidade Tarde]]-2)&gt;3,3,(Tabela13[[#This Row],[Ociosidade Tarde]]-2))</f>
        <v>3</v>
      </c>
      <c r="H165">
        <v>10</v>
      </c>
      <c r="I165">
        <v>9</v>
      </c>
      <c r="J165">
        <v>0</v>
      </c>
      <c r="K165" t="s">
        <v>4</v>
      </c>
      <c r="L165">
        <v>1</v>
      </c>
      <c r="M165">
        <v>13</v>
      </c>
      <c r="N165" t="s">
        <v>8</v>
      </c>
      <c r="O165" t="str">
        <f>IF(AND(Tabela13[[#This Row],[Ociosidade Manha]]&gt;2,Tabela13[[#This Row],[Ociosidade Tarde]]&gt;2),"ok","não")</f>
        <v>ok</v>
      </c>
      <c r="P165" t="s">
        <v>371</v>
      </c>
      <c r="Q165" t="s">
        <v>379</v>
      </c>
      <c r="R165" s="2" t="str">
        <f>IFERROR(IF(VLOOKUP(Tabela13[[#This Row],[Cod_esc]],'EE''s aptas'!A:B,1,0)=Tabela13[[#This Row],[Cod_esc]],"sim"),"")</f>
        <v/>
      </c>
      <c r="S165" s="2"/>
      <c r="T165" s="2" t="str">
        <f>IFERROR(IF(VLOOKUP(Tabela13[[#This Row],[Cod_esc]],Planilha4!B:B,1,0)=Tabela13[[#This Row],[Cod_esc]],"Consta",),"")</f>
        <v/>
      </c>
      <c r="U165" s="2" t="str">
        <f>IFERROR(IF(VLOOKUP(Tabela13[[#This Row],[Cod_esc]],Planilha4!C:C,1,0)=Tabela13[[#This Row],[Cod_esc]],"Consta"),"")</f>
        <v/>
      </c>
      <c r="V165" s="2" t="str">
        <f>IFERROR(IF(VLOOKUP(Tabela13[[#This Row],[Cod_esc]],Planilha4!D:D,1,0)=Tabela13[[#This Row],[Cod_esc]],"Consta"),"")</f>
        <v/>
      </c>
      <c r="W165" s="2" t="str">
        <f>IFERROR(IF(VLOOKUP(Tabela13[[#This Row],[Cod_esc]],Planilha4!E:E,1,0)=Tabela13[[#This Row],[Cod_esc]],"Consta"),"")</f>
        <v/>
      </c>
      <c r="X165" s="2" t="str">
        <f>IFERROR(IF(VLOOKUP(Tabela13[[#This Row],[Cod_esc]],Planilha4!F:F,1,0)=Tabela13[[#This Row],[Cod_esc]],"Consta"),"")</f>
        <v/>
      </c>
      <c r="Y165" s="2" t="str">
        <f>IF(COUNTBLANK(Tabela13[[#This Row],[Esc1]:[Esc5]])&lt;5,"Consta","")</f>
        <v/>
      </c>
      <c r="Z165" s="2">
        <v>35448060</v>
      </c>
      <c r="AA165" s="2" t="s">
        <v>513</v>
      </c>
      <c r="AB165" s="2">
        <v>2507</v>
      </c>
      <c r="AC165" s="2">
        <v>229</v>
      </c>
    </row>
    <row r="166" spans="1:29" x14ac:dyDescent="0.25">
      <c r="A166" t="s">
        <v>250</v>
      </c>
      <c r="B166" t="s">
        <v>251</v>
      </c>
      <c r="C166" t="s">
        <v>64</v>
      </c>
      <c r="D166">
        <v>735</v>
      </c>
      <c r="E166" t="s">
        <v>254</v>
      </c>
      <c r="F166">
        <f>IF((Tabela13[[#This Row],[Ociosidade Manha]]-2)&gt;2,2,(Tabela13[[#This Row],[Ociosidade Manha]]-2))</f>
        <v>-2</v>
      </c>
      <c r="G166">
        <f>IF((Tabela13[[#This Row],[Ociosidade Tarde]]-2)&gt;3,3,(Tabela13[[#This Row],[Ociosidade Tarde]]-2))</f>
        <v>2</v>
      </c>
      <c r="H166">
        <v>0</v>
      </c>
      <c r="I166">
        <v>4</v>
      </c>
      <c r="J166">
        <v>0</v>
      </c>
      <c r="K166" t="s">
        <v>4</v>
      </c>
      <c r="L166">
        <v>1</v>
      </c>
      <c r="M166">
        <v>25</v>
      </c>
      <c r="N166" t="s">
        <v>8</v>
      </c>
      <c r="O166" t="str">
        <f>IF(AND(Tabela13[[#This Row],[Ociosidade Manha]]&gt;2,Tabela13[[#This Row],[Ociosidade Tarde]]&gt;2),"ok","não")</f>
        <v>não</v>
      </c>
      <c r="Q166" t="s">
        <v>379</v>
      </c>
      <c r="R166" s="2" t="str">
        <f>IFERROR(IF(VLOOKUP(Tabela13[[#This Row],[Cod_esc]],'EE''s aptas'!A:B,1,0)=Tabela13[[#This Row],[Cod_esc]],"sim"),"")</f>
        <v/>
      </c>
      <c r="S166" s="2"/>
      <c r="T166" s="2" t="str">
        <f>IFERROR(IF(VLOOKUP(Tabela13[[#This Row],[Cod_esc]],Planilha4!B:B,1,0)=Tabela13[[#This Row],[Cod_esc]],"Consta",),"")</f>
        <v/>
      </c>
      <c r="U166" s="2" t="str">
        <f>IFERROR(IF(VLOOKUP(Tabela13[[#This Row],[Cod_esc]],Planilha4!C:C,1,0)=Tabela13[[#This Row],[Cod_esc]],"Consta"),"")</f>
        <v/>
      </c>
      <c r="V166" s="2" t="str">
        <f>IFERROR(IF(VLOOKUP(Tabela13[[#This Row],[Cod_esc]],Planilha4!D:D,1,0)=Tabela13[[#This Row],[Cod_esc]],"Consta"),"")</f>
        <v/>
      </c>
      <c r="W166" s="2" t="str">
        <f>IFERROR(IF(VLOOKUP(Tabela13[[#This Row],[Cod_esc]],Planilha4!E:E,1,0)=Tabela13[[#This Row],[Cod_esc]],"Consta"),"")</f>
        <v/>
      </c>
      <c r="X166" s="2" t="str">
        <f>IFERROR(IF(VLOOKUP(Tabela13[[#This Row],[Cod_esc]],Planilha4!F:F,1,0)=Tabela13[[#This Row],[Cod_esc]],"Consta"),"")</f>
        <v/>
      </c>
      <c r="Y166" s="2" t="str">
        <f>IF(COUNTBLANK(Tabela13[[#This Row],[Esc1]:[Esc5]])&lt;5,"Consta","")</f>
        <v/>
      </c>
      <c r="Z166" s="2">
        <v>35448060</v>
      </c>
      <c r="AA166" s="2" t="s">
        <v>513</v>
      </c>
      <c r="AB166" s="2">
        <v>2507</v>
      </c>
      <c r="AC166" s="2">
        <v>803</v>
      </c>
    </row>
    <row r="167" spans="1:29" x14ac:dyDescent="0.25">
      <c r="A167" t="s">
        <v>255</v>
      </c>
      <c r="B167" t="s">
        <v>255</v>
      </c>
      <c r="C167" t="s">
        <v>255</v>
      </c>
      <c r="D167">
        <v>13390</v>
      </c>
      <c r="E167" t="s">
        <v>256</v>
      </c>
      <c r="F167">
        <f>IF((Tabela13[[#This Row],[Ociosidade Manha]]-2)&gt;2,2,(Tabela13[[#This Row],[Ociosidade Manha]]-2))</f>
        <v>-1</v>
      </c>
      <c r="G167">
        <f>IF((Tabela13[[#This Row],[Ociosidade Tarde]]-2)&gt;3,3,(Tabela13[[#This Row],[Ociosidade Tarde]]-2))</f>
        <v>-1</v>
      </c>
      <c r="H167">
        <v>1</v>
      </c>
      <c r="I167">
        <v>1</v>
      </c>
      <c r="J167">
        <v>1</v>
      </c>
      <c r="K167" t="s">
        <v>4</v>
      </c>
      <c r="L167">
        <v>1</v>
      </c>
      <c r="M167">
        <v>18</v>
      </c>
      <c r="N167" t="s">
        <v>8</v>
      </c>
      <c r="O167" t="str">
        <f>IF(AND(Tabela13[[#This Row],[Ociosidade Manha]]&gt;2,Tabela13[[#This Row],[Ociosidade Tarde]]&gt;2),"ok","não")</f>
        <v>não</v>
      </c>
      <c r="Q167" t="s">
        <v>379</v>
      </c>
      <c r="R167" s="2" t="str">
        <f>IFERROR(IF(VLOOKUP(Tabela13[[#This Row],[Cod_esc]],'EE''s aptas'!A:B,1,0)=Tabela13[[#This Row],[Cod_esc]],"sim"),"")</f>
        <v/>
      </c>
      <c r="S167" s="2"/>
      <c r="T167" s="2" t="str">
        <f>IFERROR(IF(VLOOKUP(Tabela13[[#This Row],[Cod_esc]],Planilha4!B:B,1,0)=Tabela13[[#This Row],[Cod_esc]],"Consta",),"")</f>
        <v/>
      </c>
      <c r="U167" s="2" t="str">
        <f>IFERROR(IF(VLOOKUP(Tabela13[[#This Row],[Cod_esc]],Planilha4!C:C,1,0)=Tabela13[[#This Row],[Cod_esc]],"Consta"),"")</f>
        <v/>
      </c>
      <c r="V167" s="2" t="str">
        <f>IFERROR(IF(VLOOKUP(Tabela13[[#This Row],[Cod_esc]],Planilha4!D:D,1,0)=Tabela13[[#This Row],[Cod_esc]],"Consta"),"")</f>
        <v/>
      </c>
      <c r="W167" s="2" t="str">
        <f>IFERROR(IF(VLOOKUP(Tabela13[[#This Row],[Cod_esc]],Planilha4!E:E,1,0)=Tabela13[[#This Row],[Cod_esc]],"Consta"),"")</f>
        <v/>
      </c>
      <c r="X167" s="2" t="str">
        <f>IFERROR(IF(VLOOKUP(Tabela13[[#This Row],[Cod_esc]],Planilha4!F:F,1,0)=Tabela13[[#This Row],[Cod_esc]],"Consta"),"")</f>
        <v/>
      </c>
      <c r="Y167" s="2" t="str">
        <f>IF(COUNTBLANK(Tabela13[[#This Row],[Esc1]:[Esc5]])&lt;5,"Consta","")</f>
        <v/>
      </c>
      <c r="Z167" s="2">
        <v>35013419</v>
      </c>
      <c r="AA167" s="2" t="s">
        <v>545</v>
      </c>
      <c r="AB167" s="2">
        <v>1555</v>
      </c>
      <c r="AC167" s="2">
        <v>629</v>
      </c>
    </row>
    <row r="168" spans="1:29" x14ac:dyDescent="0.25">
      <c r="A168" t="s">
        <v>255</v>
      </c>
      <c r="B168" t="s">
        <v>255</v>
      </c>
      <c r="C168" t="s">
        <v>255</v>
      </c>
      <c r="D168">
        <v>13195</v>
      </c>
      <c r="E168" t="s">
        <v>257</v>
      </c>
      <c r="F168">
        <f>IF((Tabela13[[#This Row],[Ociosidade Manha]]-2)&gt;2,2,(Tabela13[[#This Row],[Ociosidade Manha]]-2))</f>
        <v>-1</v>
      </c>
      <c r="G168">
        <f>IF((Tabela13[[#This Row],[Ociosidade Tarde]]-2)&gt;3,3,(Tabela13[[#This Row],[Ociosidade Tarde]]-2))</f>
        <v>-1</v>
      </c>
      <c r="H168">
        <v>1</v>
      </c>
      <c r="I168">
        <v>1</v>
      </c>
      <c r="J168">
        <v>9</v>
      </c>
      <c r="K168" t="s">
        <v>4</v>
      </c>
      <c r="L168">
        <v>1</v>
      </c>
      <c r="M168">
        <v>24</v>
      </c>
      <c r="N168" t="s">
        <v>8</v>
      </c>
      <c r="O168" t="str">
        <f>IF(AND(Tabela13[[#This Row],[Ociosidade Manha]]&gt;2,Tabela13[[#This Row],[Ociosidade Tarde]]&gt;2),"ok","não")</f>
        <v>não</v>
      </c>
      <c r="Q168" t="s">
        <v>379</v>
      </c>
      <c r="R168" s="2" t="str">
        <f>IFERROR(IF(VLOOKUP(Tabela13[[#This Row],[Cod_esc]],'EE''s aptas'!A:B,1,0)=Tabela13[[#This Row],[Cod_esc]],"sim"),"")</f>
        <v/>
      </c>
      <c r="S168" s="2"/>
      <c r="T168" s="2" t="str">
        <f>IFERROR(IF(VLOOKUP(Tabela13[[#This Row],[Cod_esc]],Planilha4!B:B,1,0)=Tabela13[[#This Row],[Cod_esc]],"Consta",),"")</f>
        <v/>
      </c>
      <c r="U168" s="2" t="str">
        <f>IFERROR(IF(VLOOKUP(Tabela13[[#This Row],[Cod_esc]],Planilha4!C:C,1,0)=Tabela13[[#This Row],[Cod_esc]],"Consta"),"")</f>
        <v/>
      </c>
      <c r="V168" s="2" t="str">
        <f>IFERROR(IF(VLOOKUP(Tabela13[[#This Row],[Cod_esc]],Planilha4!D:D,1,0)=Tabela13[[#This Row],[Cod_esc]],"Consta"),"")</f>
        <v/>
      </c>
      <c r="W168" s="2" t="str">
        <f>IFERROR(IF(VLOOKUP(Tabela13[[#This Row],[Cod_esc]],Planilha4!E:E,1,0)=Tabela13[[#This Row],[Cod_esc]],"Consta"),"")</f>
        <v/>
      </c>
      <c r="X168" s="2" t="str">
        <f>IFERROR(IF(VLOOKUP(Tabela13[[#This Row],[Cod_esc]],Planilha4!F:F,1,0)=Tabela13[[#This Row],[Cod_esc]],"Consta"),"")</f>
        <v/>
      </c>
      <c r="Y168" s="2" t="str">
        <f>IF(COUNTBLANK(Tabela13[[#This Row],[Esc1]:[Esc5]])&lt;5,"Consta","")</f>
        <v/>
      </c>
      <c r="Z168" s="2">
        <v>35013419</v>
      </c>
      <c r="AA168" s="2" t="s">
        <v>545</v>
      </c>
      <c r="AB168" s="2">
        <v>1555</v>
      </c>
      <c r="AC168" s="2">
        <v>384</v>
      </c>
    </row>
    <row r="169" spans="1:29" x14ac:dyDescent="0.25">
      <c r="A169" t="s">
        <v>255</v>
      </c>
      <c r="B169" t="s">
        <v>255</v>
      </c>
      <c r="C169" t="s">
        <v>255</v>
      </c>
      <c r="D169">
        <v>908046</v>
      </c>
      <c r="E169" t="s">
        <v>258</v>
      </c>
      <c r="F169">
        <f>IF((Tabela13[[#This Row],[Ociosidade Manha]]-2)&gt;2,2,(Tabela13[[#This Row],[Ociosidade Manha]]-2))</f>
        <v>2</v>
      </c>
      <c r="G169">
        <f>IF((Tabela13[[#This Row],[Ociosidade Tarde]]-2)&gt;3,3,(Tabela13[[#This Row],[Ociosidade Tarde]]-2))</f>
        <v>-2</v>
      </c>
      <c r="H169">
        <v>4</v>
      </c>
      <c r="I169">
        <v>0</v>
      </c>
      <c r="J169">
        <v>0</v>
      </c>
      <c r="K169" t="s">
        <v>4</v>
      </c>
      <c r="L169">
        <v>1</v>
      </c>
      <c r="M169">
        <v>9</v>
      </c>
      <c r="N169" t="s">
        <v>8</v>
      </c>
      <c r="O169" t="str">
        <f>IF(AND(Tabela13[[#This Row],[Ociosidade Manha]]&gt;2,Tabela13[[#This Row],[Ociosidade Tarde]]&gt;2),"ok","não")</f>
        <v>não</v>
      </c>
      <c r="Q169" t="s">
        <v>379</v>
      </c>
      <c r="R169" s="2" t="str">
        <f>IFERROR(IF(VLOOKUP(Tabela13[[#This Row],[Cod_esc]],'EE''s aptas'!A:B,1,0)=Tabela13[[#This Row],[Cod_esc]],"sim"),"")</f>
        <v/>
      </c>
      <c r="S169" s="2"/>
      <c r="T169" s="2" t="str">
        <f>IFERROR(IF(VLOOKUP(Tabela13[[#This Row],[Cod_esc]],Planilha4!B:B,1,0)=Tabela13[[#This Row],[Cod_esc]],"Consta",),"")</f>
        <v/>
      </c>
      <c r="U169" s="2" t="str">
        <f>IFERROR(IF(VLOOKUP(Tabela13[[#This Row],[Cod_esc]],Planilha4!C:C,1,0)=Tabela13[[#This Row],[Cod_esc]],"Consta"),"")</f>
        <v/>
      </c>
      <c r="V169" s="2" t="str">
        <f>IFERROR(IF(VLOOKUP(Tabela13[[#This Row],[Cod_esc]],Planilha4!D:D,1,0)=Tabela13[[#This Row],[Cod_esc]],"Consta"),"")</f>
        <v/>
      </c>
      <c r="W169" s="2" t="str">
        <f>IFERROR(IF(VLOOKUP(Tabela13[[#This Row],[Cod_esc]],Planilha4!E:E,1,0)=Tabela13[[#This Row],[Cod_esc]],"Consta"),"")</f>
        <v/>
      </c>
      <c r="X169" s="2" t="str">
        <f>IFERROR(IF(VLOOKUP(Tabela13[[#This Row],[Cod_esc]],Planilha4!F:F,1,0)=Tabela13[[#This Row],[Cod_esc]],"Consta"),"")</f>
        <v/>
      </c>
      <c r="Y169" s="2" t="str">
        <f>IF(COUNTBLANK(Tabela13[[#This Row],[Esc1]:[Esc5]])&lt;5,"Consta","")</f>
        <v/>
      </c>
      <c r="Z169" s="2">
        <v>35013419</v>
      </c>
      <c r="AA169" s="2" t="s">
        <v>545</v>
      </c>
      <c r="AB169" s="2">
        <v>1555</v>
      </c>
      <c r="AC169" s="2">
        <v>194</v>
      </c>
    </row>
    <row r="170" spans="1:29" x14ac:dyDescent="0.25">
      <c r="A170" t="s">
        <v>259</v>
      </c>
      <c r="B170" t="s">
        <v>259</v>
      </c>
      <c r="C170" t="s">
        <v>259</v>
      </c>
      <c r="D170">
        <v>20977</v>
      </c>
      <c r="E170" t="s">
        <v>260</v>
      </c>
      <c r="F170">
        <f>IF((Tabela13[[#This Row],[Ociosidade Manha]]-2)&gt;2,2,(Tabela13[[#This Row],[Ociosidade Manha]]-2))</f>
        <v>-2</v>
      </c>
      <c r="G170">
        <f>IF((Tabela13[[#This Row],[Ociosidade Tarde]]-2)&gt;3,3,(Tabela13[[#This Row],[Ociosidade Tarde]]-2))</f>
        <v>2</v>
      </c>
      <c r="H170">
        <v>0</v>
      </c>
      <c r="I170">
        <v>4</v>
      </c>
      <c r="J170">
        <v>3</v>
      </c>
      <c r="K170" t="s">
        <v>4</v>
      </c>
      <c r="L170">
        <v>1</v>
      </c>
      <c r="M170">
        <v>17</v>
      </c>
      <c r="N170" t="s">
        <v>8</v>
      </c>
      <c r="O170" t="str">
        <f>IF(AND(Tabela13[[#This Row],[Ociosidade Manha]]&gt;2,Tabela13[[#This Row],[Ociosidade Tarde]]&gt;2),"ok","não")</f>
        <v>não</v>
      </c>
      <c r="Q170" t="s">
        <v>379</v>
      </c>
      <c r="R170" s="2" t="str">
        <f>IFERROR(IF(VLOOKUP(Tabela13[[#This Row],[Cod_esc]],'EE''s aptas'!A:B,1,0)=Tabela13[[#This Row],[Cod_esc]],"sim"),"")</f>
        <v/>
      </c>
      <c r="S170" s="2"/>
      <c r="T170" s="2" t="str">
        <f>IFERROR(IF(VLOOKUP(Tabela13[[#This Row],[Cod_esc]],Planilha4!B:B,1,0)=Tabela13[[#This Row],[Cod_esc]],"Consta",),"")</f>
        <v/>
      </c>
      <c r="U170" s="2" t="str">
        <f>IFERROR(IF(VLOOKUP(Tabela13[[#This Row],[Cod_esc]],Planilha4!C:C,1,0)=Tabela13[[#This Row],[Cod_esc]],"Consta"),"")</f>
        <v/>
      </c>
      <c r="V170" s="2" t="str">
        <f>IFERROR(IF(VLOOKUP(Tabela13[[#This Row],[Cod_esc]],Planilha4!D:D,1,0)=Tabela13[[#This Row],[Cod_esc]],"Consta"),"")</f>
        <v/>
      </c>
      <c r="W170" s="2" t="str">
        <f>IFERROR(IF(VLOOKUP(Tabela13[[#This Row],[Cod_esc]],Planilha4!E:E,1,0)=Tabela13[[#This Row],[Cod_esc]],"Consta"),"")</f>
        <v/>
      </c>
      <c r="X170" s="2" t="str">
        <f>IFERROR(IF(VLOOKUP(Tabela13[[#This Row],[Cod_esc]],Planilha4!F:F,1,0)=Tabela13[[#This Row],[Cod_esc]],"Consta"),"")</f>
        <v/>
      </c>
      <c r="Y170" s="2" t="str">
        <f>IF(COUNTBLANK(Tabela13[[#This Row],[Esc1]:[Esc5]])&lt;5,"Consta","")</f>
        <v/>
      </c>
      <c r="Z170" s="2">
        <v>35021131</v>
      </c>
      <c r="AA170" s="2" t="s">
        <v>565</v>
      </c>
      <c r="AB170" s="2">
        <v>1698</v>
      </c>
      <c r="AC170" s="2">
        <v>575</v>
      </c>
    </row>
    <row r="171" spans="1:29" x14ac:dyDescent="0.25">
      <c r="A171" t="s">
        <v>259</v>
      </c>
      <c r="B171" t="s">
        <v>259</v>
      </c>
      <c r="C171" t="s">
        <v>259</v>
      </c>
      <c r="D171">
        <v>20965</v>
      </c>
      <c r="E171" t="s">
        <v>262</v>
      </c>
      <c r="F171">
        <f>IF((Tabela13[[#This Row],[Ociosidade Manha]]-2)&gt;2,2,(Tabela13[[#This Row],[Ociosidade Manha]]-2))</f>
        <v>2</v>
      </c>
      <c r="G171">
        <f>IF((Tabela13[[#This Row],[Ociosidade Tarde]]-2)&gt;3,3,(Tabela13[[#This Row],[Ociosidade Tarde]]-2))</f>
        <v>1</v>
      </c>
      <c r="H171">
        <v>4</v>
      </c>
      <c r="I171">
        <v>3</v>
      </c>
      <c r="J171">
        <v>4</v>
      </c>
      <c r="K171" t="s">
        <v>4</v>
      </c>
      <c r="L171">
        <v>1</v>
      </c>
      <c r="M171">
        <v>16</v>
      </c>
      <c r="N171" t="s">
        <v>8</v>
      </c>
      <c r="O171" t="str">
        <f>IF(AND(Tabela13[[#This Row],[Ociosidade Manha]]&gt;2,Tabela13[[#This Row],[Ociosidade Tarde]]&gt;2),"ok","não")</f>
        <v>ok</v>
      </c>
      <c r="P171" t="s">
        <v>371</v>
      </c>
      <c r="Q171" t="s">
        <v>379</v>
      </c>
      <c r="R171" s="2" t="str">
        <f>IFERROR(IF(VLOOKUP(Tabela13[[#This Row],[Cod_esc]],'EE''s aptas'!A:B,1,0)=Tabela13[[#This Row],[Cod_esc]],"sim"),"")</f>
        <v/>
      </c>
      <c r="S171" s="2"/>
      <c r="T171" s="2" t="str">
        <f>IFERROR(IF(VLOOKUP(Tabela13[[#This Row],[Cod_esc]],Planilha4!B:B,1,0)=Tabela13[[#This Row],[Cod_esc]],"Consta",),"")</f>
        <v/>
      </c>
      <c r="U171" s="2" t="str">
        <f>IFERROR(IF(VLOOKUP(Tabela13[[#This Row],[Cod_esc]],Planilha4!C:C,1,0)=Tabela13[[#This Row],[Cod_esc]],"Consta"),"")</f>
        <v/>
      </c>
      <c r="V171" s="2" t="str">
        <f>IFERROR(IF(VLOOKUP(Tabela13[[#This Row],[Cod_esc]],Planilha4!D:D,1,0)=Tabela13[[#This Row],[Cod_esc]],"Consta"),"")</f>
        <v/>
      </c>
      <c r="W171" s="2" t="str">
        <f>IFERROR(IF(VLOOKUP(Tabela13[[#This Row],[Cod_esc]],Planilha4!E:E,1,0)=Tabela13[[#This Row],[Cod_esc]],"Consta"),"")</f>
        <v/>
      </c>
      <c r="X171" s="2" t="str">
        <f>IFERROR(IF(VLOOKUP(Tabela13[[#This Row],[Cod_esc]],Planilha4!F:F,1,0)=Tabela13[[#This Row],[Cod_esc]],"Consta"),"")</f>
        <v/>
      </c>
      <c r="Y171" s="2" t="str">
        <f>IF(COUNTBLANK(Tabela13[[#This Row],[Esc1]:[Esc5]])&lt;5,"Consta","")</f>
        <v/>
      </c>
      <c r="Z171" s="2">
        <v>35021131</v>
      </c>
      <c r="AA171" s="2" t="s">
        <v>565</v>
      </c>
      <c r="AB171" s="2">
        <v>1698</v>
      </c>
      <c r="AC171" s="2">
        <v>119</v>
      </c>
    </row>
    <row r="172" spans="1:29" x14ac:dyDescent="0.25">
      <c r="A172" t="s">
        <v>263</v>
      </c>
      <c r="B172" t="s">
        <v>264</v>
      </c>
      <c r="C172" t="s">
        <v>264</v>
      </c>
      <c r="D172">
        <v>20059</v>
      </c>
      <c r="E172" t="s">
        <v>266</v>
      </c>
      <c r="F172">
        <f>IF((Tabela13[[#This Row],[Ociosidade Manha]]-2)&gt;2,2,(Tabela13[[#This Row],[Ociosidade Manha]]-2))</f>
        <v>-2</v>
      </c>
      <c r="G172">
        <f>IF((Tabela13[[#This Row],[Ociosidade Tarde]]-2)&gt;3,3,(Tabela13[[#This Row],[Ociosidade Tarde]]-2))</f>
        <v>0</v>
      </c>
      <c r="H172">
        <v>0</v>
      </c>
      <c r="I172">
        <v>2</v>
      </c>
      <c r="J172">
        <v>0</v>
      </c>
      <c r="K172" t="s">
        <v>4</v>
      </c>
      <c r="L172">
        <v>1</v>
      </c>
      <c r="M172">
        <v>22</v>
      </c>
      <c r="N172" t="s">
        <v>8</v>
      </c>
      <c r="O172" t="str">
        <f>IF(AND(Tabela13[[#This Row],[Ociosidade Manha]]&gt;2,Tabela13[[#This Row],[Ociosidade Tarde]]&gt;2),"ok","não")</f>
        <v>não</v>
      </c>
      <c r="Q172" t="s">
        <v>379</v>
      </c>
      <c r="R172" s="2" t="str">
        <f>IFERROR(IF(VLOOKUP(Tabela13[[#This Row],[Cod_esc]],'EE''s aptas'!A:B,1,0)=Tabela13[[#This Row],[Cod_esc]],"sim"),"")</f>
        <v/>
      </c>
      <c r="S172" s="2"/>
      <c r="T172" s="2" t="str">
        <f>IFERROR(IF(VLOOKUP(Tabela13[[#This Row],[Cod_esc]],Planilha4!B:B,1,0)=Tabela13[[#This Row],[Cod_esc]],"Consta",),"")</f>
        <v/>
      </c>
      <c r="U172" s="2" t="str">
        <f>IFERROR(IF(VLOOKUP(Tabela13[[#This Row],[Cod_esc]],Planilha4!C:C,1,0)=Tabela13[[#This Row],[Cod_esc]],"Consta"),"")</f>
        <v/>
      </c>
      <c r="V172" s="2" t="str">
        <f>IFERROR(IF(VLOOKUP(Tabela13[[#This Row],[Cod_esc]],Planilha4!D:D,1,0)=Tabela13[[#This Row],[Cod_esc]],"Consta"),"")</f>
        <v/>
      </c>
      <c r="W172" s="2" t="str">
        <f>IFERROR(IF(VLOOKUP(Tabela13[[#This Row],[Cod_esc]],Planilha4!E:E,1,0)=Tabela13[[#This Row],[Cod_esc]],"Consta"),"")</f>
        <v/>
      </c>
      <c r="X172" s="2" t="str">
        <f>IFERROR(IF(VLOOKUP(Tabela13[[#This Row],[Cod_esc]],Planilha4!F:F,1,0)=Tabela13[[#This Row],[Cod_esc]],"Consta"),"")</f>
        <v/>
      </c>
      <c r="Y172" s="2" t="str">
        <f>IF(COUNTBLANK(Tabela13[[#This Row],[Esc1]:[Esc5]])&lt;5,"Consta","")</f>
        <v/>
      </c>
      <c r="Z172" s="2">
        <v>35019926</v>
      </c>
      <c r="AA172" s="2" t="s">
        <v>561</v>
      </c>
      <c r="AB172" s="2">
        <v>2074</v>
      </c>
      <c r="AC172" s="2">
        <v>366</v>
      </c>
    </row>
    <row r="173" spans="1:29" x14ac:dyDescent="0.25">
      <c r="A173" t="s">
        <v>263</v>
      </c>
      <c r="B173" t="s">
        <v>264</v>
      </c>
      <c r="C173" t="s">
        <v>264</v>
      </c>
      <c r="D173">
        <v>20035</v>
      </c>
      <c r="E173" t="s">
        <v>267</v>
      </c>
      <c r="F173">
        <f>IF((Tabela13[[#This Row],[Ociosidade Manha]]-2)&gt;2,2,(Tabela13[[#This Row],[Ociosidade Manha]]-2))</f>
        <v>0</v>
      </c>
      <c r="G173">
        <f>IF((Tabela13[[#This Row],[Ociosidade Tarde]]-2)&gt;3,3,(Tabela13[[#This Row],[Ociosidade Tarde]]-2))</f>
        <v>0</v>
      </c>
      <c r="H173">
        <v>2</v>
      </c>
      <c r="I173">
        <v>2</v>
      </c>
      <c r="J173">
        <v>0</v>
      </c>
      <c r="K173" t="s">
        <v>4</v>
      </c>
      <c r="L173">
        <v>1</v>
      </c>
      <c r="M173">
        <v>28</v>
      </c>
      <c r="N173" t="s">
        <v>8</v>
      </c>
      <c r="O173" t="str">
        <f>IF(AND(Tabela13[[#This Row],[Ociosidade Manha]]&gt;2,Tabela13[[#This Row],[Ociosidade Tarde]]&gt;2),"ok","não")</f>
        <v>não</v>
      </c>
      <c r="Q173" t="s">
        <v>379</v>
      </c>
      <c r="R173" s="2" t="str">
        <f>IFERROR(IF(VLOOKUP(Tabela13[[#This Row],[Cod_esc]],'EE''s aptas'!A:B,1,0)=Tabela13[[#This Row],[Cod_esc]],"sim"),"")</f>
        <v/>
      </c>
      <c r="S173" s="2"/>
      <c r="T173" s="2" t="str">
        <f>IFERROR(IF(VLOOKUP(Tabela13[[#This Row],[Cod_esc]],Planilha4!B:B,1,0)=Tabela13[[#This Row],[Cod_esc]],"Consta",),"")</f>
        <v/>
      </c>
      <c r="U173" s="2" t="str">
        <f>IFERROR(IF(VLOOKUP(Tabela13[[#This Row],[Cod_esc]],Planilha4!C:C,1,0)=Tabela13[[#This Row],[Cod_esc]],"Consta"),"")</f>
        <v/>
      </c>
      <c r="V173" s="2" t="str">
        <f>IFERROR(IF(VLOOKUP(Tabela13[[#This Row],[Cod_esc]],Planilha4!D:D,1,0)=Tabela13[[#This Row],[Cod_esc]],"Consta"),"")</f>
        <v/>
      </c>
      <c r="W173" s="2" t="str">
        <f>IFERROR(IF(VLOOKUP(Tabela13[[#This Row],[Cod_esc]],Planilha4!E:E,1,0)=Tabela13[[#This Row],[Cod_esc]],"Consta"),"")</f>
        <v/>
      </c>
      <c r="X173" s="2" t="str">
        <f>IFERROR(IF(VLOOKUP(Tabela13[[#This Row],[Cod_esc]],Planilha4!F:F,1,0)=Tabela13[[#This Row],[Cod_esc]],"Consta"),"")</f>
        <v/>
      </c>
      <c r="Y173" s="2" t="str">
        <f>IF(COUNTBLANK(Tabela13[[#This Row],[Esc1]:[Esc5]])&lt;5,"Consta","")</f>
        <v/>
      </c>
      <c r="Z173" s="2">
        <v>35019926</v>
      </c>
      <c r="AA173" s="2" t="s">
        <v>561</v>
      </c>
      <c r="AB173" s="2">
        <v>2074</v>
      </c>
      <c r="AC173" s="2">
        <v>282</v>
      </c>
    </row>
    <row r="174" spans="1:29" x14ac:dyDescent="0.25">
      <c r="A174" t="s">
        <v>263</v>
      </c>
      <c r="B174" t="s">
        <v>268</v>
      </c>
      <c r="C174" t="s">
        <v>268</v>
      </c>
      <c r="D174">
        <v>70269</v>
      </c>
      <c r="E174" t="s">
        <v>269</v>
      </c>
      <c r="F174">
        <f>IF((Tabela13[[#This Row],[Ociosidade Manha]]-2)&gt;2,2,(Tabela13[[#This Row],[Ociosidade Manha]]-2))</f>
        <v>0</v>
      </c>
      <c r="G174">
        <f>IF((Tabela13[[#This Row],[Ociosidade Tarde]]-2)&gt;3,3,(Tabela13[[#This Row],[Ociosidade Tarde]]-2))</f>
        <v>0</v>
      </c>
      <c r="H174">
        <v>2</v>
      </c>
      <c r="I174">
        <v>2</v>
      </c>
      <c r="J174">
        <v>0</v>
      </c>
      <c r="K174" t="s">
        <v>4</v>
      </c>
      <c r="L174">
        <v>1</v>
      </c>
      <c r="M174">
        <v>15</v>
      </c>
      <c r="N174" t="s">
        <v>8</v>
      </c>
      <c r="O174" t="str">
        <f>IF(AND(Tabela13[[#This Row],[Ociosidade Manha]]&gt;2,Tabela13[[#This Row],[Ociosidade Tarde]]&gt;2),"ok","não")</f>
        <v>não</v>
      </c>
      <c r="Q174" t="s">
        <v>379</v>
      </c>
      <c r="R174" s="2" t="str">
        <f>IFERROR(IF(VLOOKUP(Tabela13[[#This Row],[Cod_esc]],'EE''s aptas'!A:B,1,0)=Tabela13[[#This Row],[Cod_esc]],"sim"),"")</f>
        <v/>
      </c>
      <c r="S174" s="2"/>
      <c r="T174" s="2" t="str">
        <f>IFERROR(IF(VLOOKUP(Tabela13[[#This Row],[Cod_esc]],Planilha4!B:B,1,0)=Tabela13[[#This Row],[Cod_esc]],"Consta",),"")</f>
        <v/>
      </c>
      <c r="U174" s="2" t="str">
        <f>IFERROR(IF(VLOOKUP(Tabela13[[#This Row],[Cod_esc]],Planilha4!C:C,1,0)=Tabela13[[#This Row],[Cod_esc]],"Consta"),"")</f>
        <v/>
      </c>
      <c r="V174" s="2" t="str">
        <f>IFERROR(IF(VLOOKUP(Tabela13[[#This Row],[Cod_esc]],Planilha4!D:D,1,0)=Tabela13[[#This Row],[Cod_esc]],"Consta"),"")</f>
        <v/>
      </c>
      <c r="W174" s="2" t="str">
        <f>IFERROR(IF(VLOOKUP(Tabela13[[#This Row],[Cod_esc]],Planilha4!E:E,1,0)=Tabela13[[#This Row],[Cod_esc]],"Consta"),"")</f>
        <v/>
      </c>
      <c r="X174" s="2" t="str">
        <f>IFERROR(IF(VLOOKUP(Tabela13[[#This Row],[Cod_esc]],Planilha4!F:F,1,0)=Tabela13[[#This Row],[Cod_esc]],"Consta"),"")</f>
        <v/>
      </c>
      <c r="Y174" s="2" t="str">
        <f>IF(COUNTBLANK(Tabela13[[#This Row],[Esc1]:[Esc5]])&lt;5,"Consta","")</f>
        <v/>
      </c>
      <c r="Z174" s="2">
        <v>35910909</v>
      </c>
      <c r="AA174" s="2" t="s">
        <v>567</v>
      </c>
      <c r="AB174" s="2">
        <v>1848</v>
      </c>
      <c r="AC174" s="2">
        <v>162</v>
      </c>
    </row>
    <row r="175" spans="1:29" x14ac:dyDescent="0.25">
      <c r="A175" t="s">
        <v>263</v>
      </c>
      <c r="B175" t="s">
        <v>268</v>
      </c>
      <c r="C175" t="s">
        <v>268</v>
      </c>
      <c r="D175">
        <v>924660</v>
      </c>
      <c r="E175" t="s">
        <v>271</v>
      </c>
      <c r="F175">
        <f>IF((Tabela13[[#This Row],[Ociosidade Manha]]-2)&gt;2,2,(Tabela13[[#This Row],[Ociosidade Manha]]-2))</f>
        <v>-1</v>
      </c>
      <c r="G175">
        <f>IF((Tabela13[[#This Row],[Ociosidade Tarde]]-2)&gt;3,3,(Tabela13[[#This Row],[Ociosidade Tarde]]-2))</f>
        <v>-1</v>
      </c>
      <c r="H175">
        <v>1</v>
      </c>
      <c r="I175">
        <v>1</v>
      </c>
      <c r="J175">
        <v>0</v>
      </c>
      <c r="K175" t="s">
        <v>4</v>
      </c>
      <c r="L175">
        <v>1</v>
      </c>
      <c r="M175">
        <v>23</v>
      </c>
      <c r="N175" t="s">
        <v>8</v>
      </c>
      <c r="O175" t="str">
        <f>IF(AND(Tabela13[[#This Row],[Ociosidade Manha]]&gt;2,Tabela13[[#This Row],[Ociosidade Tarde]]&gt;2),"ok","não")</f>
        <v>não</v>
      </c>
      <c r="Q175" t="s">
        <v>379</v>
      </c>
      <c r="R175" s="2" t="str">
        <f>IFERROR(IF(VLOOKUP(Tabela13[[#This Row],[Cod_esc]],'EE''s aptas'!A:B,1,0)=Tabela13[[#This Row],[Cod_esc]],"sim"),"")</f>
        <v/>
      </c>
      <c r="S175" s="2"/>
      <c r="T175" s="2" t="str">
        <f>IFERROR(IF(VLOOKUP(Tabela13[[#This Row],[Cod_esc]],Planilha4!B:B,1,0)=Tabela13[[#This Row],[Cod_esc]],"Consta",),"")</f>
        <v/>
      </c>
      <c r="U175" s="2" t="str">
        <f>IFERROR(IF(VLOOKUP(Tabela13[[#This Row],[Cod_esc]],Planilha4!C:C,1,0)=Tabela13[[#This Row],[Cod_esc]],"Consta"),"")</f>
        <v/>
      </c>
      <c r="V175" s="2" t="str">
        <f>IFERROR(IF(VLOOKUP(Tabela13[[#This Row],[Cod_esc]],Planilha4!D:D,1,0)=Tabela13[[#This Row],[Cod_esc]],"Consta"),"")</f>
        <v/>
      </c>
      <c r="W175" s="2" t="str">
        <f>IFERROR(IF(VLOOKUP(Tabela13[[#This Row],[Cod_esc]],Planilha4!E:E,1,0)=Tabela13[[#This Row],[Cod_esc]],"Consta"),"")</f>
        <v/>
      </c>
      <c r="X175" s="2" t="str">
        <f>IFERROR(IF(VLOOKUP(Tabela13[[#This Row],[Cod_esc]],Planilha4!F:F,1,0)=Tabela13[[#This Row],[Cod_esc]],"Consta"),"")</f>
        <v/>
      </c>
      <c r="Y175" s="2" t="str">
        <f>IF(COUNTBLANK(Tabela13[[#This Row],[Esc1]:[Esc5]])&lt;5,"Consta","")</f>
        <v/>
      </c>
      <c r="Z175" s="2">
        <v>35910909</v>
      </c>
      <c r="AA175" s="2" t="s">
        <v>567</v>
      </c>
      <c r="AB175" s="2">
        <v>1848</v>
      </c>
      <c r="AC175" s="2">
        <v>218</v>
      </c>
    </row>
    <row r="176" spans="1:29" x14ac:dyDescent="0.25">
      <c r="A176" t="s">
        <v>263</v>
      </c>
      <c r="B176" t="s">
        <v>268</v>
      </c>
      <c r="C176" t="s">
        <v>268</v>
      </c>
      <c r="D176">
        <v>21428</v>
      </c>
      <c r="E176" t="s">
        <v>272</v>
      </c>
      <c r="F176">
        <f>IF((Tabela13[[#This Row],[Ociosidade Manha]]-2)&gt;2,2,(Tabela13[[#This Row],[Ociosidade Manha]]-2))</f>
        <v>-2</v>
      </c>
      <c r="G176">
        <f>IF((Tabela13[[#This Row],[Ociosidade Tarde]]-2)&gt;3,3,(Tabela13[[#This Row],[Ociosidade Tarde]]-2))</f>
        <v>-2</v>
      </c>
      <c r="H176">
        <v>0</v>
      </c>
      <c r="I176">
        <v>0</v>
      </c>
      <c r="J176">
        <v>0</v>
      </c>
      <c r="K176" t="s">
        <v>4</v>
      </c>
      <c r="L176">
        <v>1</v>
      </c>
      <c r="M176">
        <v>20</v>
      </c>
      <c r="N176" t="s">
        <v>8</v>
      </c>
      <c r="O176" t="str">
        <f>IF(AND(Tabela13[[#This Row],[Ociosidade Manha]]&gt;2,Tabela13[[#This Row],[Ociosidade Tarde]]&gt;2),"ok","não")</f>
        <v>não</v>
      </c>
      <c r="Q176" t="s">
        <v>379</v>
      </c>
      <c r="R176" s="2" t="str">
        <f>IFERROR(IF(VLOOKUP(Tabela13[[#This Row],[Cod_esc]],'EE''s aptas'!A:B,1,0)=Tabela13[[#This Row],[Cod_esc]],"sim"),"")</f>
        <v/>
      </c>
      <c r="S176" s="2"/>
      <c r="T176" s="2" t="str">
        <f>IFERROR(IF(VLOOKUP(Tabela13[[#This Row],[Cod_esc]],Planilha4!B:B,1,0)=Tabela13[[#This Row],[Cod_esc]],"Consta",),"")</f>
        <v/>
      </c>
      <c r="U176" s="2" t="str">
        <f>IFERROR(IF(VLOOKUP(Tabela13[[#This Row],[Cod_esc]],Planilha4!C:C,1,0)=Tabela13[[#This Row],[Cod_esc]],"Consta"),"")</f>
        <v/>
      </c>
      <c r="V176" s="2" t="str">
        <f>IFERROR(IF(VLOOKUP(Tabela13[[#This Row],[Cod_esc]],Planilha4!D:D,1,0)=Tabela13[[#This Row],[Cod_esc]],"Consta"),"")</f>
        <v/>
      </c>
      <c r="W176" s="2" t="str">
        <f>IFERROR(IF(VLOOKUP(Tabela13[[#This Row],[Cod_esc]],Planilha4!E:E,1,0)=Tabela13[[#This Row],[Cod_esc]],"Consta"),"")</f>
        <v/>
      </c>
      <c r="X176" s="2" t="str">
        <f>IFERROR(IF(VLOOKUP(Tabela13[[#This Row],[Cod_esc]],Planilha4!F:F,1,0)=Tabela13[[#This Row],[Cod_esc]],"Consta"),"")</f>
        <v/>
      </c>
      <c r="Y176" s="2" t="str">
        <f>IF(COUNTBLANK(Tabela13[[#This Row],[Esc1]:[Esc5]])&lt;5,"Consta","")</f>
        <v/>
      </c>
      <c r="Z176" s="2">
        <v>35910909</v>
      </c>
      <c r="AA176" s="2" t="s">
        <v>567</v>
      </c>
      <c r="AB176" s="2">
        <v>1848</v>
      </c>
      <c r="AC176" s="2">
        <v>315</v>
      </c>
    </row>
    <row r="177" spans="1:29" x14ac:dyDescent="0.25">
      <c r="A177" t="s">
        <v>263</v>
      </c>
      <c r="B177" t="s">
        <v>273</v>
      </c>
      <c r="C177" t="s">
        <v>273</v>
      </c>
      <c r="D177">
        <v>21325</v>
      </c>
      <c r="E177" t="s">
        <v>274</v>
      </c>
      <c r="F177">
        <f>IF((Tabela13[[#This Row],[Ociosidade Manha]]-2)&gt;2,2,(Tabela13[[#This Row],[Ociosidade Manha]]-2))</f>
        <v>-1</v>
      </c>
      <c r="G177">
        <f>IF((Tabela13[[#This Row],[Ociosidade Tarde]]-2)&gt;3,3,(Tabela13[[#This Row],[Ociosidade Tarde]]-2))</f>
        <v>3</v>
      </c>
      <c r="H177">
        <v>1</v>
      </c>
      <c r="I177">
        <v>5</v>
      </c>
      <c r="J177">
        <v>3</v>
      </c>
      <c r="K177" t="s">
        <v>4</v>
      </c>
      <c r="L177">
        <v>1</v>
      </c>
      <c r="M177">
        <v>13</v>
      </c>
      <c r="N177" t="s">
        <v>8</v>
      </c>
      <c r="O177" t="str">
        <f>IF(AND(Tabela13[[#This Row],[Ociosidade Manha]]&gt;2,Tabela13[[#This Row],[Ociosidade Tarde]]&gt;2),"ok","não")</f>
        <v>não</v>
      </c>
      <c r="Q177" t="s">
        <v>379</v>
      </c>
      <c r="R177" s="2" t="str">
        <f>IFERROR(IF(VLOOKUP(Tabela13[[#This Row],[Cod_esc]],'EE''s aptas'!A:B,1,0)=Tabela13[[#This Row],[Cod_esc]],"sim"),"")</f>
        <v>sim</v>
      </c>
      <c r="S177" s="2"/>
      <c r="T177" s="2" t="str">
        <f>IFERROR(IF(VLOOKUP(Tabela13[[#This Row],[Cod_esc]],Planilha4!B:B,1,0)=Tabela13[[#This Row],[Cod_esc]],"Consta",),"")</f>
        <v/>
      </c>
      <c r="U177" s="2" t="str">
        <f>IFERROR(IF(VLOOKUP(Tabela13[[#This Row],[Cod_esc]],Planilha4!C:C,1,0)=Tabela13[[#This Row],[Cod_esc]],"Consta"),"")</f>
        <v/>
      </c>
      <c r="V177" s="2" t="str">
        <f>IFERROR(IF(VLOOKUP(Tabela13[[#This Row],[Cod_esc]],Planilha4!D:D,1,0)=Tabela13[[#This Row],[Cod_esc]],"Consta"),"")</f>
        <v/>
      </c>
      <c r="W177" s="2" t="str">
        <f>IFERROR(IF(VLOOKUP(Tabela13[[#This Row],[Cod_esc]],Planilha4!E:E,1,0)=Tabela13[[#This Row],[Cod_esc]],"Consta"),"")</f>
        <v/>
      </c>
      <c r="X177" s="2" t="str">
        <f>IFERROR(IF(VLOOKUP(Tabela13[[#This Row],[Cod_esc]],Planilha4!F:F,1,0)=Tabela13[[#This Row],[Cod_esc]],"Consta"),"")</f>
        <v/>
      </c>
      <c r="Y177" s="2" t="str">
        <f>IF(COUNTBLANK(Tabela13[[#This Row],[Esc1]:[Esc5]])&lt;5,"Consta","")</f>
        <v/>
      </c>
      <c r="Z177" s="2">
        <v>35428930</v>
      </c>
      <c r="AA177" s="2" t="s">
        <v>566</v>
      </c>
      <c r="AB177" s="2">
        <v>0</v>
      </c>
      <c r="AC177" s="2">
        <v>551</v>
      </c>
    </row>
    <row r="178" spans="1:29" x14ac:dyDescent="0.25">
      <c r="A178" t="s">
        <v>275</v>
      </c>
      <c r="B178" t="s">
        <v>275</v>
      </c>
      <c r="C178" t="s">
        <v>275</v>
      </c>
      <c r="D178">
        <v>23978</v>
      </c>
      <c r="E178" t="s">
        <v>276</v>
      </c>
      <c r="F178">
        <f>IF((Tabela13[[#This Row],[Ociosidade Manha]]-2)&gt;2,2,(Tabela13[[#This Row],[Ociosidade Manha]]-2))</f>
        <v>-1</v>
      </c>
      <c r="G178">
        <f>IF((Tabela13[[#This Row],[Ociosidade Tarde]]-2)&gt;3,3,(Tabela13[[#This Row],[Ociosidade Tarde]]-2))</f>
        <v>3</v>
      </c>
      <c r="H178">
        <v>1</v>
      </c>
      <c r="I178">
        <v>9</v>
      </c>
      <c r="J178">
        <v>0</v>
      </c>
      <c r="K178" t="s">
        <v>4</v>
      </c>
      <c r="L178">
        <v>1</v>
      </c>
      <c r="M178">
        <v>25</v>
      </c>
      <c r="N178" t="s">
        <v>8</v>
      </c>
      <c r="O178" t="str">
        <f>IF(AND(Tabela13[[#This Row],[Ociosidade Manha]]&gt;2,Tabela13[[#This Row],[Ociosidade Tarde]]&gt;2),"ok","não")</f>
        <v>não</v>
      </c>
      <c r="Q178" t="s">
        <v>379</v>
      </c>
      <c r="R178" s="2" t="str">
        <f>IFERROR(IF(VLOOKUP(Tabela13[[#This Row],[Cod_esc]],'EE''s aptas'!A:B,1,0)=Tabela13[[#This Row],[Cod_esc]],"sim"),"")</f>
        <v/>
      </c>
      <c r="S178" s="2"/>
      <c r="T178" s="2" t="str">
        <f>IFERROR(IF(VLOOKUP(Tabela13[[#This Row],[Cod_esc]],Planilha4!B:B,1,0)=Tabela13[[#This Row],[Cod_esc]],"Consta",),"")</f>
        <v/>
      </c>
      <c r="U178" s="2" t="str">
        <f>IFERROR(IF(VLOOKUP(Tabela13[[#This Row],[Cod_esc]],Planilha4!C:C,1,0)=Tabela13[[#This Row],[Cod_esc]],"Consta"),"")</f>
        <v/>
      </c>
      <c r="V178" s="2" t="str">
        <f>IFERROR(IF(VLOOKUP(Tabela13[[#This Row],[Cod_esc]],Planilha4!D:D,1,0)=Tabela13[[#This Row],[Cod_esc]],"Consta"),"")</f>
        <v/>
      </c>
      <c r="W178" s="2" t="str">
        <f>IFERROR(IF(VLOOKUP(Tabela13[[#This Row],[Cod_esc]],Planilha4!E:E,1,0)=Tabela13[[#This Row],[Cod_esc]],"Consta"),"")</f>
        <v/>
      </c>
      <c r="X178" s="2" t="str">
        <f>IFERROR(IF(VLOOKUP(Tabela13[[#This Row],[Cod_esc]],Planilha4!F:F,1,0)=Tabela13[[#This Row],[Cod_esc]],"Consta"),"")</f>
        <v/>
      </c>
      <c r="Y178" s="2" t="str">
        <f>IF(COUNTBLANK(Tabela13[[#This Row],[Esc1]:[Esc5]])&lt;5,"Consta","")</f>
        <v/>
      </c>
      <c r="Z178" s="2">
        <v>35024107</v>
      </c>
      <c r="AA178" s="2" t="s">
        <v>570</v>
      </c>
      <c r="AB178" s="2">
        <v>3575</v>
      </c>
      <c r="AC178" s="2">
        <v>415</v>
      </c>
    </row>
    <row r="179" spans="1:29" x14ac:dyDescent="0.25">
      <c r="A179" t="s">
        <v>275</v>
      </c>
      <c r="B179" t="s">
        <v>275</v>
      </c>
      <c r="C179" t="s">
        <v>275</v>
      </c>
      <c r="D179">
        <v>23826</v>
      </c>
      <c r="E179" t="s">
        <v>277</v>
      </c>
      <c r="F179">
        <f>IF((Tabela13[[#This Row],[Ociosidade Manha]]-2)&gt;2,2,(Tabela13[[#This Row],[Ociosidade Manha]]-2))</f>
        <v>-2</v>
      </c>
      <c r="G179">
        <f>IF((Tabela13[[#This Row],[Ociosidade Tarde]]-2)&gt;3,3,(Tabela13[[#This Row],[Ociosidade Tarde]]-2))</f>
        <v>-2</v>
      </c>
      <c r="H179">
        <v>0</v>
      </c>
      <c r="I179">
        <v>0</v>
      </c>
      <c r="J179">
        <v>0</v>
      </c>
      <c r="K179" t="s">
        <v>4</v>
      </c>
      <c r="L179">
        <v>1</v>
      </c>
      <c r="M179">
        <v>27</v>
      </c>
      <c r="N179" t="s">
        <v>8</v>
      </c>
      <c r="O179" t="str">
        <f>IF(AND(Tabela13[[#This Row],[Ociosidade Manha]]&gt;2,Tabela13[[#This Row],[Ociosidade Tarde]]&gt;2),"ok","não")</f>
        <v>não</v>
      </c>
      <c r="Q179" t="s">
        <v>379</v>
      </c>
      <c r="R179" s="2" t="str">
        <f>IFERROR(IF(VLOOKUP(Tabela13[[#This Row],[Cod_esc]],'EE''s aptas'!A:B,1,0)=Tabela13[[#This Row],[Cod_esc]],"sim"),"")</f>
        <v/>
      </c>
      <c r="S179" s="2"/>
      <c r="T179" s="2" t="str">
        <f>IFERROR(IF(VLOOKUP(Tabela13[[#This Row],[Cod_esc]],Planilha4!B:B,1,0)=Tabela13[[#This Row],[Cod_esc]],"Consta",),"")</f>
        <v/>
      </c>
      <c r="U179" s="2" t="str">
        <f>IFERROR(IF(VLOOKUP(Tabela13[[#This Row],[Cod_esc]],Planilha4!C:C,1,0)=Tabela13[[#This Row],[Cod_esc]],"Consta"),"")</f>
        <v/>
      </c>
      <c r="V179" s="2" t="str">
        <f>IFERROR(IF(VLOOKUP(Tabela13[[#This Row],[Cod_esc]],Planilha4!D:D,1,0)=Tabela13[[#This Row],[Cod_esc]],"Consta"),"")</f>
        <v/>
      </c>
      <c r="W179" s="2" t="str">
        <f>IFERROR(IF(VLOOKUP(Tabela13[[#This Row],[Cod_esc]],Planilha4!E:E,1,0)=Tabela13[[#This Row],[Cod_esc]],"Consta"),"")</f>
        <v/>
      </c>
      <c r="X179" s="2" t="str">
        <f>IFERROR(IF(VLOOKUP(Tabela13[[#This Row],[Cod_esc]],Planilha4!F:F,1,0)=Tabela13[[#This Row],[Cod_esc]],"Consta"),"")</f>
        <v/>
      </c>
      <c r="Y179" s="2" t="str">
        <f>IF(COUNTBLANK(Tabela13[[#This Row],[Esc1]:[Esc5]])&lt;5,"Consta","")</f>
        <v/>
      </c>
      <c r="Z179" s="2">
        <v>35024107</v>
      </c>
      <c r="AA179" s="2" t="s">
        <v>570</v>
      </c>
      <c r="AB179" s="2">
        <v>3575</v>
      </c>
      <c r="AC179" s="2">
        <v>787</v>
      </c>
    </row>
    <row r="180" spans="1:29" x14ac:dyDescent="0.25">
      <c r="A180" t="s">
        <v>275</v>
      </c>
      <c r="B180" t="s">
        <v>275</v>
      </c>
      <c r="C180" t="s">
        <v>275</v>
      </c>
      <c r="D180">
        <v>24090</v>
      </c>
      <c r="E180" t="s">
        <v>278</v>
      </c>
      <c r="F180">
        <f>IF((Tabela13[[#This Row],[Ociosidade Manha]]-2)&gt;2,2,(Tabela13[[#This Row],[Ociosidade Manha]]-2))</f>
        <v>-2</v>
      </c>
      <c r="G180">
        <f>IF((Tabela13[[#This Row],[Ociosidade Tarde]]-2)&gt;3,3,(Tabela13[[#This Row],[Ociosidade Tarde]]-2))</f>
        <v>2</v>
      </c>
      <c r="H180">
        <v>0</v>
      </c>
      <c r="I180">
        <v>4</v>
      </c>
      <c r="J180">
        <v>15</v>
      </c>
      <c r="K180" t="s">
        <v>4</v>
      </c>
      <c r="L180">
        <v>1</v>
      </c>
      <c r="M180">
        <v>22</v>
      </c>
      <c r="N180" t="s">
        <v>8</v>
      </c>
      <c r="O180" t="str">
        <f>IF(AND(Tabela13[[#This Row],[Ociosidade Manha]]&gt;2,Tabela13[[#This Row],[Ociosidade Tarde]]&gt;2),"ok","não")</f>
        <v>não</v>
      </c>
      <c r="Q180" t="s">
        <v>379</v>
      </c>
      <c r="R180" s="2" t="str">
        <f>IFERROR(IF(VLOOKUP(Tabela13[[#This Row],[Cod_esc]],'EE''s aptas'!A:B,1,0)=Tabela13[[#This Row],[Cod_esc]],"sim"),"")</f>
        <v/>
      </c>
      <c r="S180" s="2"/>
      <c r="T180" s="2" t="str">
        <f>IFERROR(IF(VLOOKUP(Tabela13[[#This Row],[Cod_esc]],Planilha4!B:B,1,0)=Tabela13[[#This Row],[Cod_esc]],"Consta",),"")</f>
        <v/>
      </c>
      <c r="U180" s="2" t="str">
        <f>IFERROR(IF(VLOOKUP(Tabela13[[#This Row],[Cod_esc]],Planilha4!C:C,1,0)=Tabela13[[#This Row],[Cod_esc]],"Consta"),"")</f>
        <v/>
      </c>
      <c r="V180" s="2" t="str">
        <f>IFERROR(IF(VLOOKUP(Tabela13[[#This Row],[Cod_esc]],Planilha4!D:D,1,0)=Tabela13[[#This Row],[Cod_esc]],"Consta"),"")</f>
        <v/>
      </c>
      <c r="W180" s="2" t="str">
        <f>IFERROR(IF(VLOOKUP(Tabela13[[#This Row],[Cod_esc]],Planilha4!E:E,1,0)=Tabela13[[#This Row],[Cod_esc]],"Consta"),"")</f>
        <v/>
      </c>
      <c r="X180" s="2" t="str">
        <f>IFERROR(IF(VLOOKUP(Tabela13[[#This Row],[Cod_esc]],Planilha4!F:F,1,0)=Tabela13[[#This Row],[Cod_esc]],"Consta"),"")</f>
        <v/>
      </c>
      <c r="Y180" s="2" t="str">
        <f>IF(COUNTBLANK(Tabela13[[#This Row],[Esc1]:[Esc5]])&lt;5,"Consta","")</f>
        <v/>
      </c>
      <c r="Z180" s="2">
        <v>35024107</v>
      </c>
      <c r="AA180" s="2" t="s">
        <v>570</v>
      </c>
      <c r="AB180" s="2">
        <v>3575</v>
      </c>
      <c r="AC180" s="2">
        <v>753</v>
      </c>
    </row>
    <row r="181" spans="1:29" x14ac:dyDescent="0.25">
      <c r="A181" t="s">
        <v>275</v>
      </c>
      <c r="B181" t="s">
        <v>275</v>
      </c>
      <c r="C181" t="s">
        <v>275</v>
      </c>
      <c r="D181">
        <v>24168</v>
      </c>
      <c r="E181" t="s">
        <v>279</v>
      </c>
      <c r="F181">
        <f>IF((Tabela13[[#This Row],[Ociosidade Manha]]-2)&gt;2,2,(Tabela13[[#This Row],[Ociosidade Manha]]-2))</f>
        <v>2</v>
      </c>
      <c r="G181">
        <f>IF((Tabela13[[#This Row],[Ociosidade Tarde]]-2)&gt;3,3,(Tabela13[[#This Row],[Ociosidade Tarde]]-2))</f>
        <v>3</v>
      </c>
      <c r="H181">
        <v>5</v>
      </c>
      <c r="I181">
        <v>15</v>
      </c>
      <c r="J181">
        <v>13</v>
      </c>
      <c r="K181" t="s">
        <v>4</v>
      </c>
      <c r="L181">
        <v>1</v>
      </c>
      <c r="M181">
        <v>27</v>
      </c>
      <c r="N181" t="s">
        <v>8</v>
      </c>
      <c r="O181" t="str">
        <f>IF(AND(Tabela13[[#This Row],[Ociosidade Manha]]&gt;2,Tabela13[[#This Row],[Ociosidade Tarde]]&gt;2),"ok","não")</f>
        <v>ok</v>
      </c>
      <c r="P181" t="s">
        <v>371</v>
      </c>
      <c r="Q181" t="s">
        <v>379</v>
      </c>
      <c r="R181" s="2" t="str">
        <f>IFERROR(IF(VLOOKUP(Tabela13[[#This Row],[Cod_esc]],'EE''s aptas'!A:B,1,0)=Tabela13[[#This Row],[Cod_esc]],"sim"),"")</f>
        <v/>
      </c>
      <c r="S181" s="2"/>
      <c r="T181" s="2" t="str">
        <f>IFERROR(IF(VLOOKUP(Tabela13[[#This Row],[Cod_esc]],Planilha4!B:B,1,0)=Tabela13[[#This Row],[Cod_esc]],"Consta",),"")</f>
        <v/>
      </c>
      <c r="U181" s="2" t="str">
        <f>IFERROR(IF(VLOOKUP(Tabela13[[#This Row],[Cod_esc]],Planilha4!C:C,1,0)=Tabela13[[#This Row],[Cod_esc]],"Consta"),"")</f>
        <v/>
      </c>
      <c r="V181" s="2" t="str">
        <f>IFERROR(IF(VLOOKUP(Tabela13[[#This Row],[Cod_esc]],Planilha4!D:D,1,0)=Tabela13[[#This Row],[Cod_esc]],"Consta"),"")</f>
        <v/>
      </c>
      <c r="W181" s="2" t="str">
        <f>IFERROR(IF(VLOOKUP(Tabela13[[#This Row],[Cod_esc]],Planilha4!E:E,1,0)=Tabela13[[#This Row],[Cod_esc]],"Consta"),"")</f>
        <v/>
      </c>
      <c r="X181" s="2" t="str">
        <f>IFERROR(IF(VLOOKUP(Tabela13[[#This Row],[Cod_esc]],Planilha4!F:F,1,0)=Tabela13[[#This Row],[Cod_esc]],"Consta"),"")</f>
        <v/>
      </c>
      <c r="Y181" s="2" t="str">
        <f>IF(COUNTBLANK(Tabela13[[#This Row],[Esc1]:[Esc5]])&lt;5,"Consta","")</f>
        <v/>
      </c>
      <c r="Z181" s="2">
        <v>35024107</v>
      </c>
      <c r="AA181" s="2" t="s">
        <v>570</v>
      </c>
      <c r="AB181" s="2">
        <v>3575</v>
      </c>
      <c r="AC181" s="2">
        <v>906</v>
      </c>
    </row>
    <row r="182" spans="1:29" x14ac:dyDescent="0.25">
      <c r="A182" t="s">
        <v>275</v>
      </c>
      <c r="B182" t="s">
        <v>275</v>
      </c>
      <c r="C182" t="s">
        <v>275</v>
      </c>
      <c r="D182">
        <v>24028</v>
      </c>
      <c r="E182" t="s">
        <v>280</v>
      </c>
      <c r="F182">
        <f>IF((Tabela13[[#This Row],[Ociosidade Manha]]-2)&gt;2,2,(Tabela13[[#This Row],[Ociosidade Manha]]-2))</f>
        <v>2</v>
      </c>
      <c r="G182">
        <f>IF((Tabela13[[#This Row],[Ociosidade Tarde]]-2)&gt;3,3,(Tabela13[[#This Row],[Ociosidade Tarde]]-2))</f>
        <v>3</v>
      </c>
      <c r="H182">
        <v>4</v>
      </c>
      <c r="I182">
        <v>9</v>
      </c>
      <c r="J182">
        <v>0</v>
      </c>
      <c r="K182" t="s">
        <v>4</v>
      </c>
      <c r="L182">
        <v>1</v>
      </c>
      <c r="M182">
        <v>22</v>
      </c>
      <c r="N182" t="s">
        <v>8</v>
      </c>
      <c r="O182" t="str">
        <f>IF(AND(Tabela13[[#This Row],[Ociosidade Manha]]&gt;2,Tabela13[[#This Row],[Ociosidade Tarde]]&gt;2),"ok","não")</f>
        <v>ok</v>
      </c>
      <c r="P182" t="s">
        <v>371</v>
      </c>
      <c r="Q182" t="s">
        <v>379</v>
      </c>
      <c r="R182" s="2" t="str">
        <f>IFERROR(IF(VLOOKUP(Tabela13[[#This Row],[Cod_esc]],'EE''s aptas'!A:B,1,0)=Tabela13[[#This Row],[Cod_esc]],"sim"),"")</f>
        <v>sim</v>
      </c>
      <c r="S182" s="2"/>
      <c r="T182" s="2" t="str">
        <f>IFERROR(IF(VLOOKUP(Tabela13[[#This Row],[Cod_esc]],Planilha4!B:B,1,0)=Tabela13[[#This Row],[Cod_esc]],"Consta",),"")</f>
        <v/>
      </c>
      <c r="U182" s="2" t="str">
        <f>IFERROR(IF(VLOOKUP(Tabela13[[#This Row],[Cod_esc]],Planilha4!C:C,1,0)=Tabela13[[#This Row],[Cod_esc]],"Consta"),"")</f>
        <v/>
      </c>
      <c r="V182" s="2" t="str">
        <f>IFERROR(IF(VLOOKUP(Tabela13[[#This Row],[Cod_esc]],Planilha4!D:D,1,0)=Tabela13[[#This Row],[Cod_esc]],"Consta"),"")</f>
        <v/>
      </c>
      <c r="W182" s="2" t="str">
        <f>IFERROR(IF(VLOOKUP(Tabela13[[#This Row],[Cod_esc]],Planilha4!E:E,1,0)=Tabela13[[#This Row],[Cod_esc]],"Consta"),"")</f>
        <v/>
      </c>
      <c r="X182" s="2" t="str">
        <f>IFERROR(IF(VLOOKUP(Tabela13[[#This Row],[Cod_esc]],Planilha4!F:F,1,0)=Tabela13[[#This Row],[Cod_esc]],"Consta"),"")</f>
        <v/>
      </c>
      <c r="Y182" s="2" t="str">
        <f>IF(COUNTBLANK(Tabela13[[#This Row],[Esc1]:[Esc5]])&lt;5,"Consta","")</f>
        <v/>
      </c>
      <c r="Z182" s="2">
        <v>35024107</v>
      </c>
      <c r="AA182" s="2" t="s">
        <v>570</v>
      </c>
      <c r="AB182" s="2">
        <v>3575</v>
      </c>
      <c r="AC182" s="2">
        <v>619</v>
      </c>
    </row>
    <row r="183" spans="1:29" x14ac:dyDescent="0.25">
      <c r="A183" t="s">
        <v>281</v>
      </c>
      <c r="B183" t="s">
        <v>282</v>
      </c>
      <c r="C183" t="s">
        <v>282</v>
      </c>
      <c r="D183">
        <v>32189</v>
      </c>
      <c r="E183" t="s">
        <v>283</v>
      </c>
      <c r="F183">
        <f>IF((Tabela13[[#This Row],[Ociosidade Manha]]-2)&gt;2,2,(Tabela13[[#This Row],[Ociosidade Manha]]-2))</f>
        <v>-2</v>
      </c>
      <c r="G183">
        <f>IF((Tabela13[[#This Row],[Ociosidade Tarde]]-2)&gt;3,3,(Tabela13[[#This Row],[Ociosidade Tarde]]-2))</f>
        <v>3</v>
      </c>
      <c r="H183">
        <v>0</v>
      </c>
      <c r="I183">
        <v>13</v>
      </c>
      <c r="J183">
        <v>0</v>
      </c>
      <c r="K183" t="s">
        <v>4</v>
      </c>
      <c r="L183">
        <v>1</v>
      </c>
      <c r="M183">
        <v>8</v>
      </c>
      <c r="N183" t="s">
        <v>8</v>
      </c>
      <c r="O183" t="str">
        <f>IF(AND(Tabela13[[#This Row],[Ociosidade Manha]]&gt;2,Tabela13[[#This Row],[Ociosidade Tarde]]&gt;2),"ok","não")</f>
        <v>não</v>
      </c>
      <c r="Q183" t="s">
        <v>379</v>
      </c>
      <c r="R183" s="2" t="str">
        <f>IFERROR(IF(VLOOKUP(Tabela13[[#This Row],[Cod_esc]],'EE''s aptas'!A:B,1,0)=Tabela13[[#This Row],[Cod_esc]],"sim"),"")</f>
        <v>sim</v>
      </c>
      <c r="S183" s="2"/>
      <c r="T183" s="2" t="str">
        <f>IFERROR(IF(VLOOKUP(Tabela13[[#This Row],[Cod_esc]],Planilha4!B:B,1,0)=Tabela13[[#This Row],[Cod_esc]],"Consta",),"")</f>
        <v/>
      </c>
      <c r="U183" s="2" t="str">
        <f>IFERROR(IF(VLOOKUP(Tabela13[[#This Row],[Cod_esc]],Planilha4!C:C,1,0)=Tabela13[[#This Row],[Cod_esc]],"Consta"),"")</f>
        <v/>
      </c>
      <c r="V183" s="2" t="str">
        <f>IFERROR(IF(VLOOKUP(Tabela13[[#This Row],[Cod_esc]],Planilha4!D:D,1,0)=Tabela13[[#This Row],[Cod_esc]],"Consta"),"")</f>
        <v/>
      </c>
      <c r="W183" s="2" t="str">
        <f>IFERROR(IF(VLOOKUP(Tabela13[[#This Row],[Cod_esc]],Planilha4!E:E,1,0)=Tabela13[[#This Row],[Cod_esc]],"Consta"),"")</f>
        <v/>
      </c>
      <c r="X183" s="2" t="str">
        <f>IFERROR(IF(VLOOKUP(Tabela13[[#This Row],[Cod_esc]],Planilha4!F:F,1,0)=Tabela13[[#This Row],[Cod_esc]],"Consta"),"")</f>
        <v/>
      </c>
      <c r="Y183" s="2" t="str">
        <f>IF(COUNTBLANK(Tabela13[[#This Row],[Esc1]:[Esc5]])&lt;5,"Consta","")</f>
        <v/>
      </c>
      <c r="Z183" s="2">
        <v>35906785</v>
      </c>
      <c r="AA183" s="2" t="s">
        <v>580</v>
      </c>
      <c r="AB183" s="2">
        <v>0</v>
      </c>
      <c r="AC183" s="2">
        <v>365</v>
      </c>
    </row>
    <row r="184" spans="1:29" x14ac:dyDescent="0.25">
      <c r="A184" t="s">
        <v>284</v>
      </c>
      <c r="B184" t="s">
        <v>285</v>
      </c>
      <c r="C184" t="s">
        <v>285</v>
      </c>
      <c r="D184">
        <v>49141</v>
      </c>
      <c r="E184" t="s">
        <v>286</v>
      </c>
      <c r="F184">
        <f>IF((Tabela13[[#This Row],[Ociosidade Manha]]-2)&gt;2,2,(Tabela13[[#This Row],[Ociosidade Manha]]-2))</f>
        <v>1</v>
      </c>
      <c r="G184">
        <f>IF((Tabela13[[#This Row],[Ociosidade Tarde]]-2)&gt;3,3,(Tabela13[[#This Row],[Ociosidade Tarde]]-2))</f>
        <v>3</v>
      </c>
      <c r="H184">
        <v>3</v>
      </c>
      <c r="I184">
        <v>5</v>
      </c>
      <c r="J184">
        <v>16</v>
      </c>
      <c r="K184" t="s">
        <v>4</v>
      </c>
      <c r="L184">
        <v>1</v>
      </c>
      <c r="M184">
        <v>14</v>
      </c>
      <c r="N184" t="s">
        <v>8</v>
      </c>
      <c r="O184" t="str">
        <f>IF(AND(Tabela13[[#This Row],[Ociosidade Manha]]&gt;2,Tabela13[[#This Row],[Ociosidade Tarde]]&gt;2),"ok","não")</f>
        <v>ok</v>
      </c>
      <c r="P184" t="s">
        <v>371</v>
      </c>
      <c r="Q184" t="s">
        <v>379</v>
      </c>
      <c r="R184" s="2" t="str">
        <f>IFERROR(IF(VLOOKUP(Tabela13[[#This Row],[Cod_esc]],'EE''s aptas'!A:B,1,0)=Tabela13[[#This Row],[Cod_esc]],"sim"),"")</f>
        <v/>
      </c>
      <c r="S184" s="2"/>
      <c r="T184" s="2" t="str">
        <f>IFERROR(IF(VLOOKUP(Tabela13[[#This Row],[Cod_esc]],Planilha4!B:B,1,0)=Tabela13[[#This Row],[Cod_esc]],"Consta",),"")</f>
        <v/>
      </c>
      <c r="U184" s="2" t="str">
        <f>IFERROR(IF(VLOOKUP(Tabela13[[#This Row],[Cod_esc]],Planilha4!C:C,1,0)=Tabela13[[#This Row],[Cod_esc]],"Consta"),"")</f>
        <v/>
      </c>
      <c r="V184" s="2" t="str">
        <f>IFERROR(IF(VLOOKUP(Tabela13[[#This Row],[Cod_esc]],Planilha4!D:D,1,0)=Tabela13[[#This Row],[Cod_esc]],"Consta"),"")</f>
        <v/>
      </c>
      <c r="W184" s="2" t="str">
        <f>IFERROR(IF(VLOOKUP(Tabela13[[#This Row],[Cod_esc]],Planilha4!E:E,1,0)=Tabela13[[#This Row],[Cod_esc]],"Consta"),"")</f>
        <v/>
      </c>
      <c r="X184" s="2" t="str">
        <f>IFERROR(IF(VLOOKUP(Tabela13[[#This Row],[Cod_esc]],Planilha4!F:F,1,0)=Tabela13[[#This Row],[Cod_esc]],"Consta"),"")</f>
        <v/>
      </c>
      <c r="Y184" s="2" t="str">
        <f>IF(COUNTBLANK(Tabela13[[#This Row],[Esc1]:[Esc5]])&lt;5,"Consta","")</f>
        <v/>
      </c>
      <c r="Z184" s="2">
        <v>35294937</v>
      </c>
      <c r="AA184" s="2" t="s">
        <v>587</v>
      </c>
      <c r="AB184" s="2" t="e">
        <v>#N/A</v>
      </c>
      <c r="AC184" s="2">
        <v>167</v>
      </c>
    </row>
    <row r="185" spans="1:29" x14ac:dyDescent="0.25">
      <c r="A185" t="s">
        <v>284</v>
      </c>
      <c r="B185" t="s">
        <v>284</v>
      </c>
      <c r="C185" t="s">
        <v>284</v>
      </c>
      <c r="D185">
        <v>11757</v>
      </c>
      <c r="E185" t="s">
        <v>287</v>
      </c>
      <c r="F185">
        <f>IF((Tabela13[[#This Row],[Ociosidade Manha]]-2)&gt;2,2,(Tabela13[[#This Row],[Ociosidade Manha]]-2))</f>
        <v>-2</v>
      </c>
      <c r="G185">
        <f>IF((Tabela13[[#This Row],[Ociosidade Tarde]]-2)&gt;3,3,(Tabela13[[#This Row],[Ociosidade Tarde]]-2))</f>
        <v>-2</v>
      </c>
      <c r="H185">
        <v>0</v>
      </c>
      <c r="I185">
        <v>0</v>
      </c>
      <c r="J185">
        <v>0</v>
      </c>
      <c r="K185" t="s">
        <v>4</v>
      </c>
      <c r="L185">
        <v>1</v>
      </c>
      <c r="M185">
        <v>9</v>
      </c>
      <c r="N185" t="s">
        <v>8</v>
      </c>
      <c r="O185" t="str">
        <f>IF(AND(Tabela13[[#This Row],[Ociosidade Manha]]&gt;2,Tabela13[[#This Row],[Ociosidade Tarde]]&gt;2),"ok","não")</f>
        <v>não</v>
      </c>
      <c r="Q185" t="s">
        <v>379</v>
      </c>
      <c r="R185" s="2" t="str">
        <f>IFERROR(IF(VLOOKUP(Tabela13[[#This Row],[Cod_esc]],'EE''s aptas'!A:B,1,0)=Tabela13[[#This Row],[Cod_esc]],"sim"),"")</f>
        <v/>
      </c>
      <c r="S185" s="2"/>
      <c r="T185" s="2" t="str">
        <f>IFERROR(IF(VLOOKUP(Tabela13[[#This Row],[Cod_esc]],Planilha4!B:B,1,0)=Tabela13[[#This Row],[Cod_esc]],"Consta",),"")</f>
        <v/>
      </c>
      <c r="U185" s="2" t="str">
        <f>IFERROR(IF(VLOOKUP(Tabela13[[#This Row],[Cod_esc]],Planilha4!C:C,1,0)=Tabela13[[#This Row],[Cod_esc]],"Consta"),"")</f>
        <v/>
      </c>
      <c r="V185" s="2" t="str">
        <f>IFERROR(IF(VLOOKUP(Tabela13[[#This Row],[Cod_esc]],Planilha4!D:D,1,0)=Tabela13[[#This Row],[Cod_esc]],"Consta"),"")</f>
        <v/>
      </c>
      <c r="W185" s="2" t="str">
        <f>IFERROR(IF(VLOOKUP(Tabela13[[#This Row],[Cod_esc]],Planilha4!E:E,1,0)=Tabela13[[#This Row],[Cod_esc]],"Consta"),"")</f>
        <v/>
      </c>
      <c r="X185" s="2" t="str">
        <f>IFERROR(IF(VLOOKUP(Tabela13[[#This Row],[Cod_esc]],Planilha4!F:F,1,0)=Tabela13[[#This Row],[Cod_esc]],"Consta"),"")</f>
        <v/>
      </c>
      <c r="Y185" s="2" t="str">
        <f>IF(COUNTBLANK(Tabela13[[#This Row],[Esc1]:[Esc5]])&lt;5,"Consta","")</f>
        <v/>
      </c>
      <c r="Z185" s="2">
        <v>35011745</v>
      </c>
      <c r="AA185" s="2" t="s">
        <v>541</v>
      </c>
      <c r="AB185" s="2">
        <v>3194</v>
      </c>
      <c r="AC185" s="2">
        <v>400</v>
      </c>
    </row>
    <row r="186" spans="1:29" x14ac:dyDescent="0.25">
      <c r="A186" t="s">
        <v>284</v>
      </c>
      <c r="B186" t="s">
        <v>284</v>
      </c>
      <c r="C186" t="s">
        <v>284</v>
      </c>
      <c r="D186">
        <v>46164</v>
      </c>
      <c r="E186" t="s">
        <v>288</v>
      </c>
      <c r="F186">
        <f>IF((Tabela13[[#This Row],[Ociosidade Manha]]-2)&gt;2,2,(Tabela13[[#This Row],[Ociosidade Manha]]-2))</f>
        <v>-2</v>
      </c>
      <c r="G186">
        <f>IF((Tabela13[[#This Row],[Ociosidade Tarde]]-2)&gt;3,3,(Tabela13[[#This Row],[Ociosidade Tarde]]-2))</f>
        <v>3</v>
      </c>
      <c r="H186">
        <v>0</v>
      </c>
      <c r="I186">
        <v>5</v>
      </c>
      <c r="J186">
        <v>3</v>
      </c>
      <c r="K186" t="s">
        <v>4</v>
      </c>
      <c r="L186">
        <v>1</v>
      </c>
      <c r="M186">
        <v>16</v>
      </c>
      <c r="N186" t="s">
        <v>8</v>
      </c>
      <c r="O186" t="str">
        <f>IF(AND(Tabela13[[#This Row],[Ociosidade Manha]]&gt;2,Tabela13[[#This Row],[Ociosidade Tarde]]&gt;2),"ok","não")</f>
        <v>não</v>
      </c>
      <c r="Q186" t="s">
        <v>379</v>
      </c>
      <c r="R186" s="2" t="str">
        <f>IFERROR(IF(VLOOKUP(Tabela13[[#This Row],[Cod_esc]],'EE''s aptas'!A:B,1,0)=Tabela13[[#This Row],[Cod_esc]],"sim"),"")</f>
        <v/>
      </c>
      <c r="S186" s="2"/>
      <c r="T186" s="2" t="str">
        <f>IFERROR(IF(VLOOKUP(Tabela13[[#This Row],[Cod_esc]],Planilha4!B:B,1,0)=Tabela13[[#This Row],[Cod_esc]],"Consta",),"")</f>
        <v/>
      </c>
      <c r="U186" s="2" t="str">
        <f>IFERROR(IF(VLOOKUP(Tabela13[[#This Row],[Cod_esc]],Planilha4!C:C,1,0)=Tabela13[[#This Row],[Cod_esc]],"Consta"),"")</f>
        <v/>
      </c>
      <c r="V186" s="2" t="str">
        <f>IFERROR(IF(VLOOKUP(Tabela13[[#This Row],[Cod_esc]],Planilha4!D:D,1,0)=Tabela13[[#This Row],[Cod_esc]],"Consta"),"")</f>
        <v/>
      </c>
      <c r="W186" s="2" t="str">
        <f>IFERROR(IF(VLOOKUP(Tabela13[[#This Row],[Cod_esc]],Planilha4!E:E,1,0)=Tabela13[[#This Row],[Cod_esc]],"Consta"),"")</f>
        <v/>
      </c>
      <c r="X186" s="2" t="str">
        <f>IFERROR(IF(VLOOKUP(Tabela13[[#This Row],[Cod_esc]],Planilha4!F:F,1,0)=Tabela13[[#This Row],[Cod_esc]],"Consta"),"")</f>
        <v/>
      </c>
      <c r="Y186" s="2" t="str">
        <f>IF(COUNTBLANK(Tabela13[[#This Row],[Esc1]:[Esc5]])&lt;5,"Consta","")</f>
        <v/>
      </c>
      <c r="Z186" s="2">
        <v>35011745</v>
      </c>
      <c r="AA186" s="2" t="s">
        <v>541</v>
      </c>
      <c r="AB186" s="2">
        <v>3194</v>
      </c>
      <c r="AC186" s="2">
        <v>983</v>
      </c>
    </row>
    <row r="187" spans="1:29" x14ac:dyDescent="0.25">
      <c r="A187" t="s">
        <v>289</v>
      </c>
      <c r="B187" t="s">
        <v>289</v>
      </c>
      <c r="C187" t="s">
        <v>289</v>
      </c>
      <c r="D187">
        <v>900795</v>
      </c>
      <c r="E187" t="s">
        <v>294</v>
      </c>
      <c r="F187">
        <f>IF((Tabela13[[#This Row],[Ociosidade Manha]]-2)&gt;2,2,(Tabela13[[#This Row],[Ociosidade Manha]]-2))</f>
        <v>-2</v>
      </c>
      <c r="G187">
        <f>IF((Tabela13[[#This Row],[Ociosidade Tarde]]-2)&gt;3,3,(Tabela13[[#This Row],[Ociosidade Tarde]]-2))</f>
        <v>-1</v>
      </c>
      <c r="H187">
        <v>0</v>
      </c>
      <c r="I187">
        <v>1</v>
      </c>
      <c r="J187">
        <v>9</v>
      </c>
      <c r="K187" t="s">
        <v>4</v>
      </c>
      <c r="L187">
        <v>0</v>
      </c>
      <c r="M187">
        <v>15</v>
      </c>
      <c r="N187" t="s">
        <v>8</v>
      </c>
      <c r="O187" t="str">
        <f>IF(AND(Tabela13[[#This Row],[Ociosidade Manha]]&gt;2,Tabela13[[#This Row],[Ociosidade Tarde]]&gt;2),"ok","não")</f>
        <v>não</v>
      </c>
      <c r="Q187" t="s">
        <v>379</v>
      </c>
      <c r="R187" s="2" t="str">
        <f>IFERROR(IF(VLOOKUP(Tabela13[[#This Row],[Cod_esc]],'EE''s aptas'!A:B,1,0)=Tabela13[[#This Row],[Cod_esc]],"sim"),"")</f>
        <v/>
      </c>
      <c r="S187" s="2"/>
      <c r="T187" s="2" t="str">
        <f>IFERROR(IF(VLOOKUP(Tabela13[[#This Row],[Cod_esc]],Planilha4!B:B,1,0)=Tabela13[[#This Row],[Cod_esc]],"Consta",),"")</f>
        <v/>
      </c>
      <c r="U187" s="2" t="str">
        <f>IFERROR(IF(VLOOKUP(Tabela13[[#This Row],[Cod_esc]],Planilha4!C:C,1,0)=Tabela13[[#This Row],[Cod_esc]],"Consta"),"")</f>
        <v/>
      </c>
      <c r="V187" s="2" t="str">
        <f>IFERROR(IF(VLOOKUP(Tabela13[[#This Row],[Cod_esc]],Planilha4!D:D,1,0)=Tabela13[[#This Row],[Cod_esc]],"Consta"),"")</f>
        <v/>
      </c>
      <c r="W187" s="2" t="str">
        <f>IFERROR(IF(VLOOKUP(Tabela13[[#This Row],[Cod_esc]],Planilha4!E:E,1,0)=Tabela13[[#This Row],[Cod_esc]],"Consta"),"")</f>
        <v/>
      </c>
      <c r="X187" s="2" t="str">
        <f>IFERROR(IF(VLOOKUP(Tabela13[[#This Row],[Cod_esc]],Planilha4!F:F,1,0)=Tabela13[[#This Row],[Cod_esc]],"Consta"),"")</f>
        <v/>
      </c>
      <c r="Y187" s="2" t="str">
        <f>IF(COUNTBLANK(Tabela13[[#This Row],[Esc1]:[Esc5]])&lt;5,"Consta","")</f>
        <v/>
      </c>
      <c r="Z187" s="2">
        <v>35024569</v>
      </c>
      <c r="AA187" s="2" t="s">
        <v>571</v>
      </c>
      <c r="AB187" s="2">
        <v>2075</v>
      </c>
      <c r="AC187" s="2">
        <v>200</v>
      </c>
    </row>
    <row r="188" spans="1:29" x14ac:dyDescent="0.25">
      <c r="A188" t="s">
        <v>289</v>
      </c>
      <c r="B188" t="s">
        <v>289</v>
      </c>
      <c r="C188" t="s">
        <v>289</v>
      </c>
      <c r="D188">
        <v>24485</v>
      </c>
      <c r="E188" t="s">
        <v>295</v>
      </c>
      <c r="F188">
        <f>IF((Tabela13[[#This Row],[Ociosidade Manha]]-2)&gt;2,2,(Tabela13[[#This Row],[Ociosidade Manha]]-2))</f>
        <v>2</v>
      </c>
      <c r="G188">
        <f>IF((Tabela13[[#This Row],[Ociosidade Tarde]]-2)&gt;3,3,(Tabela13[[#This Row],[Ociosidade Tarde]]-2))</f>
        <v>3</v>
      </c>
      <c r="H188">
        <v>5</v>
      </c>
      <c r="I188">
        <v>12</v>
      </c>
      <c r="J188">
        <v>10</v>
      </c>
      <c r="K188" t="s">
        <v>4</v>
      </c>
      <c r="L188">
        <v>1</v>
      </c>
      <c r="M188">
        <v>12</v>
      </c>
      <c r="N188" t="s">
        <v>8</v>
      </c>
      <c r="O188" t="str">
        <f>IF(AND(Tabela13[[#This Row],[Ociosidade Manha]]&gt;2,Tabela13[[#This Row],[Ociosidade Tarde]]&gt;2),"ok","não")</f>
        <v>ok</v>
      </c>
      <c r="P188" t="s">
        <v>371</v>
      </c>
      <c r="Q188" t="s">
        <v>379</v>
      </c>
      <c r="R188" s="2" t="str">
        <f>IFERROR(IF(VLOOKUP(Tabela13[[#This Row],[Cod_esc]],'EE''s aptas'!A:B,1,0)=Tabela13[[#This Row],[Cod_esc]],"sim"),"")</f>
        <v/>
      </c>
      <c r="S188" s="2"/>
      <c r="T188" s="2" t="str">
        <f>IFERROR(IF(VLOOKUP(Tabela13[[#This Row],[Cod_esc]],Planilha4!B:B,1,0)=Tabela13[[#This Row],[Cod_esc]],"Consta",),"")</f>
        <v/>
      </c>
      <c r="U188" s="2" t="str">
        <f>IFERROR(IF(VLOOKUP(Tabela13[[#This Row],[Cod_esc]],Planilha4!C:C,1,0)=Tabela13[[#This Row],[Cod_esc]],"Consta"),"")</f>
        <v/>
      </c>
      <c r="V188" s="2" t="str">
        <f>IFERROR(IF(VLOOKUP(Tabela13[[#This Row],[Cod_esc]],Planilha4!D:D,1,0)=Tabela13[[#This Row],[Cod_esc]],"Consta"),"")</f>
        <v/>
      </c>
      <c r="W188" s="2" t="str">
        <f>IFERROR(IF(VLOOKUP(Tabela13[[#This Row],[Cod_esc]],Planilha4!E:E,1,0)=Tabela13[[#This Row],[Cod_esc]],"Consta"),"")</f>
        <v/>
      </c>
      <c r="X188" s="2" t="str">
        <f>IFERROR(IF(VLOOKUP(Tabela13[[#This Row],[Cod_esc]],Planilha4!F:F,1,0)=Tabela13[[#This Row],[Cod_esc]],"Consta"),"")</f>
        <v/>
      </c>
      <c r="Y188" s="2" t="str">
        <f>IF(COUNTBLANK(Tabela13[[#This Row],[Esc1]:[Esc5]])&lt;5,"Consta","")</f>
        <v/>
      </c>
      <c r="Z188" s="2">
        <v>35024569</v>
      </c>
      <c r="AA188" s="2" t="s">
        <v>571</v>
      </c>
      <c r="AB188" s="2">
        <v>2075</v>
      </c>
      <c r="AC188" s="2">
        <v>587</v>
      </c>
    </row>
    <row r="189" spans="1:29" x14ac:dyDescent="0.25">
      <c r="A189" t="s">
        <v>296</v>
      </c>
      <c r="B189" t="s">
        <v>297</v>
      </c>
      <c r="C189" t="s">
        <v>297</v>
      </c>
      <c r="D189">
        <v>12038</v>
      </c>
      <c r="E189" t="s">
        <v>299</v>
      </c>
      <c r="F189">
        <f>IF((Tabela13[[#This Row],[Ociosidade Manha]]-2)&gt;2,2,(Tabela13[[#This Row],[Ociosidade Manha]]-2))</f>
        <v>-2</v>
      </c>
      <c r="G189">
        <f>IF((Tabela13[[#This Row],[Ociosidade Tarde]]-2)&gt;3,3,(Tabela13[[#This Row],[Ociosidade Tarde]]-2))</f>
        <v>1</v>
      </c>
      <c r="H189">
        <v>0</v>
      </c>
      <c r="I189">
        <v>3</v>
      </c>
      <c r="J189">
        <v>1</v>
      </c>
      <c r="K189" t="s">
        <v>4</v>
      </c>
      <c r="L189">
        <v>1</v>
      </c>
      <c r="M189">
        <v>17</v>
      </c>
      <c r="N189" t="s">
        <v>8</v>
      </c>
      <c r="O189" t="str">
        <f>IF(AND(Tabela13[[#This Row],[Ociosidade Manha]]&gt;2,Tabela13[[#This Row],[Ociosidade Tarde]]&gt;2),"ok","não")</f>
        <v>não</v>
      </c>
      <c r="Q189" t="s">
        <v>379</v>
      </c>
      <c r="R189" s="2" t="str">
        <f>IFERROR(IF(VLOOKUP(Tabela13[[#This Row],[Cod_esc]],'EE''s aptas'!A:B,1,0)=Tabela13[[#This Row],[Cod_esc]],"sim"),"")</f>
        <v/>
      </c>
      <c r="S189" s="2"/>
      <c r="T189" s="2" t="str">
        <f>IFERROR(IF(VLOOKUP(Tabela13[[#This Row],[Cod_esc]],Planilha4!B:B,1,0)=Tabela13[[#This Row],[Cod_esc]],"Consta",),"")</f>
        <v/>
      </c>
      <c r="U189" s="2" t="str">
        <f>IFERROR(IF(VLOOKUP(Tabela13[[#This Row],[Cod_esc]],Planilha4!C:C,1,0)=Tabela13[[#This Row],[Cod_esc]],"Consta"),"")</f>
        <v/>
      </c>
      <c r="V189" s="2" t="str">
        <f>IFERROR(IF(VLOOKUP(Tabela13[[#This Row],[Cod_esc]],Planilha4!D:D,1,0)=Tabela13[[#This Row],[Cod_esc]],"Consta"),"")</f>
        <v/>
      </c>
      <c r="W189" s="2" t="str">
        <f>IFERROR(IF(VLOOKUP(Tabela13[[#This Row],[Cod_esc]],Planilha4!E:E,1,0)=Tabela13[[#This Row],[Cod_esc]],"Consta"),"")</f>
        <v/>
      </c>
      <c r="X189" s="2" t="str">
        <f>IFERROR(IF(VLOOKUP(Tabela13[[#This Row],[Cod_esc]],Planilha4!F:F,1,0)=Tabela13[[#This Row],[Cod_esc]],"Consta"),"")</f>
        <v/>
      </c>
      <c r="Y189" s="2" t="str">
        <f>IF(COUNTBLANK(Tabela13[[#This Row],[Esc1]:[Esc5]])&lt;5,"Consta","")</f>
        <v/>
      </c>
      <c r="Z189" s="2">
        <v>35299352</v>
      </c>
      <c r="AA189" s="2" t="s">
        <v>542</v>
      </c>
      <c r="AB189" s="2">
        <v>2511</v>
      </c>
      <c r="AC189" s="2">
        <v>473</v>
      </c>
    </row>
    <row r="190" spans="1:29" x14ac:dyDescent="0.25">
      <c r="A190" t="s">
        <v>296</v>
      </c>
      <c r="B190" t="s">
        <v>297</v>
      </c>
      <c r="C190" t="s">
        <v>297</v>
      </c>
      <c r="D190">
        <v>37254</v>
      </c>
      <c r="E190" t="s">
        <v>300</v>
      </c>
      <c r="F190">
        <f>IF((Tabela13[[#This Row],[Ociosidade Manha]]-2)&gt;2,2,(Tabela13[[#This Row],[Ociosidade Manha]]-2))</f>
        <v>-2</v>
      </c>
      <c r="G190">
        <f>IF((Tabela13[[#This Row],[Ociosidade Tarde]]-2)&gt;3,3,(Tabela13[[#This Row],[Ociosidade Tarde]]-2))</f>
        <v>-2</v>
      </c>
      <c r="H190">
        <v>0</v>
      </c>
      <c r="I190">
        <v>0</v>
      </c>
      <c r="J190">
        <v>4</v>
      </c>
      <c r="K190" t="s">
        <v>4</v>
      </c>
      <c r="L190">
        <v>1</v>
      </c>
      <c r="M190">
        <v>5</v>
      </c>
      <c r="N190" t="s">
        <v>8</v>
      </c>
      <c r="O190" t="str">
        <f>IF(AND(Tabela13[[#This Row],[Ociosidade Manha]]&gt;2,Tabela13[[#This Row],[Ociosidade Tarde]]&gt;2),"ok","não")</f>
        <v>não</v>
      </c>
      <c r="Q190" t="s">
        <v>379</v>
      </c>
      <c r="R190" s="2" t="str">
        <f>IFERROR(IF(VLOOKUP(Tabela13[[#This Row],[Cod_esc]],'EE''s aptas'!A:B,1,0)=Tabela13[[#This Row],[Cod_esc]],"sim"),"")</f>
        <v/>
      </c>
      <c r="S190" s="2"/>
      <c r="T190" s="2" t="str">
        <f>IFERROR(IF(VLOOKUP(Tabela13[[#This Row],[Cod_esc]],Planilha4!B:B,1,0)=Tabela13[[#This Row],[Cod_esc]],"Consta",),"")</f>
        <v/>
      </c>
      <c r="U190" s="2" t="str">
        <f>IFERROR(IF(VLOOKUP(Tabela13[[#This Row],[Cod_esc]],Planilha4!C:C,1,0)=Tabela13[[#This Row],[Cod_esc]],"Consta"),"")</f>
        <v/>
      </c>
      <c r="V190" s="2" t="str">
        <f>IFERROR(IF(VLOOKUP(Tabela13[[#This Row],[Cod_esc]],Planilha4!D:D,1,0)=Tabela13[[#This Row],[Cod_esc]],"Consta"),"")</f>
        <v/>
      </c>
      <c r="W190" s="2" t="str">
        <f>IFERROR(IF(VLOOKUP(Tabela13[[#This Row],[Cod_esc]],Planilha4!E:E,1,0)=Tabela13[[#This Row],[Cod_esc]],"Consta"),"")</f>
        <v/>
      </c>
      <c r="X190" s="2" t="str">
        <f>IFERROR(IF(VLOOKUP(Tabela13[[#This Row],[Cod_esc]],Planilha4!F:F,1,0)=Tabela13[[#This Row],[Cod_esc]],"Consta"),"")</f>
        <v/>
      </c>
      <c r="Y190" s="2" t="str">
        <f>IF(COUNTBLANK(Tabela13[[#This Row],[Esc1]:[Esc5]])&lt;5,"Consta","")</f>
        <v/>
      </c>
      <c r="Z190" s="2">
        <v>35299352</v>
      </c>
      <c r="AA190" s="2" t="s">
        <v>542</v>
      </c>
      <c r="AB190" s="2">
        <v>2511</v>
      </c>
      <c r="AC190" s="2">
        <v>314</v>
      </c>
    </row>
    <row r="191" spans="1:29" x14ac:dyDescent="0.25">
      <c r="A191" t="s">
        <v>296</v>
      </c>
      <c r="B191" t="s">
        <v>297</v>
      </c>
      <c r="C191" t="s">
        <v>297</v>
      </c>
      <c r="D191">
        <v>907935</v>
      </c>
      <c r="E191" t="s">
        <v>301</v>
      </c>
      <c r="F191">
        <f>IF((Tabela13[[#This Row],[Ociosidade Manha]]-2)&gt;2,2,(Tabela13[[#This Row],[Ociosidade Manha]]-2))</f>
        <v>-2</v>
      </c>
      <c r="G191">
        <f>IF((Tabela13[[#This Row],[Ociosidade Tarde]]-2)&gt;3,3,(Tabela13[[#This Row],[Ociosidade Tarde]]-2))</f>
        <v>-2</v>
      </c>
      <c r="H191">
        <v>0</v>
      </c>
      <c r="I191">
        <v>0</v>
      </c>
      <c r="J191">
        <v>3</v>
      </c>
      <c r="K191" t="s">
        <v>4</v>
      </c>
      <c r="L191">
        <v>1</v>
      </c>
      <c r="M191">
        <v>10</v>
      </c>
      <c r="N191" t="s">
        <v>8</v>
      </c>
      <c r="O191" t="str">
        <f>IF(AND(Tabela13[[#This Row],[Ociosidade Manha]]&gt;2,Tabela13[[#This Row],[Ociosidade Tarde]]&gt;2),"ok","não")</f>
        <v>não</v>
      </c>
      <c r="Q191" t="s">
        <v>379</v>
      </c>
      <c r="R191" s="2" t="str">
        <f>IFERROR(IF(VLOOKUP(Tabela13[[#This Row],[Cod_esc]],'EE''s aptas'!A:B,1,0)=Tabela13[[#This Row],[Cod_esc]],"sim"),"")</f>
        <v/>
      </c>
      <c r="S191" s="2"/>
      <c r="T191" s="2" t="str">
        <f>IFERROR(IF(VLOOKUP(Tabela13[[#This Row],[Cod_esc]],Planilha4!B:B,1,0)=Tabela13[[#This Row],[Cod_esc]],"Consta",),"")</f>
        <v/>
      </c>
      <c r="U191" s="2" t="str">
        <f>IFERROR(IF(VLOOKUP(Tabela13[[#This Row],[Cod_esc]],Planilha4!C:C,1,0)=Tabela13[[#This Row],[Cod_esc]],"Consta"),"")</f>
        <v/>
      </c>
      <c r="V191" s="2" t="str">
        <f>IFERROR(IF(VLOOKUP(Tabela13[[#This Row],[Cod_esc]],Planilha4!D:D,1,0)=Tabela13[[#This Row],[Cod_esc]],"Consta"),"")</f>
        <v/>
      </c>
      <c r="W191" s="2" t="str">
        <f>IFERROR(IF(VLOOKUP(Tabela13[[#This Row],[Cod_esc]],Planilha4!E:E,1,0)=Tabela13[[#This Row],[Cod_esc]],"Consta"),"")</f>
        <v/>
      </c>
      <c r="X191" s="2" t="str">
        <f>IFERROR(IF(VLOOKUP(Tabela13[[#This Row],[Cod_esc]],Planilha4!F:F,1,0)=Tabela13[[#This Row],[Cod_esc]],"Consta"),"")</f>
        <v/>
      </c>
      <c r="Y191" s="2" t="str">
        <f>IF(COUNTBLANK(Tabela13[[#This Row],[Esc1]:[Esc5]])&lt;5,"Consta","")</f>
        <v/>
      </c>
      <c r="Z191" s="2">
        <v>35299352</v>
      </c>
      <c r="AA191" s="2" t="s">
        <v>542</v>
      </c>
      <c r="AB191" s="2">
        <v>2511</v>
      </c>
      <c r="AC191" s="2">
        <v>389</v>
      </c>
    </row>
    <row r="192" spans="1:29" x14ac:dyDescent="0.25">
      <c r="A192" t="s">
        <v>302</v>
      </c>
      <c r="B192" t="s">
        <v>302</v>
      </c>
      <c r="C192" t="s">
        <v>302</v>
      </c>
      <c r="D192">
        <v>16433</v>
      </c>
      <c r="E192" t="s">
        <v>303</v>
      </c>
      <c r="F192">
        <f>IF((Tabela13[[#This Row],[Ociosidade Manha]]-2)&gt;2,2,(Tabela13[[#This Row],[Ociosidade Manha]]-2))</f>
        <v>0</v>
      </c>
      <c r="G192">
        <f>IF((Tabela13[[#This Row],[Ociosidade Tarde]]-2)&gt;3,3,(Tabela13[[#This Row],[Ociosidade Tarde]]-2))</f>
        <v>3</v>
      </c>
      <c r="H192">
        <v>2</v>
      </c>
      <c r="I192">
        <v>11</v>
      </c>
      <c r="J192">
        <v>21</v>
      </c>
      <c r="K192" t="s">
        <v>4</v>
      </c>
      <c r="L192">
        <v>1</v>
      </c>
      <c r="M192">
        <v>22</v>
      </c>
      <c r="N192" t="s">
        <v>8</v>
      </c>
      <c r="O192" t="str">
        <f>IF(AND(Tabela13[[#This Row],[Ociosidade Manha]]&gt;2,Tabela13[[#This Row],[Ociosidade Tarde]]&gt;2),"ok","não")</f>
        <v>não</v>
      </c>
      <c r="Q192" t="s">
        <v>507</v>
      </c>
      <c r="R192" s="2" t="str">
        <f>IFERROR(IF(VLOOKUP(Tabela13[[#This Row],[Cod_esc]],'EE''s aptas'!A:B,1,0)=Tabela13[[#This Row],[Cod_esc]],"sim"),"")</f>
        <v/>
      </c>
      <c r="S192" s="2" t="s">
        <v>371</v>
      </c>
      <c r="T192" s="2" t="str">
        <f>IFERROR(IF(VLOOKUP(Tabela13[[#This Row],[Cod_esc]],Planilha4!B:B,1,0)=Tabela13[[#This Row],[Cod_esc]],"Consta",),"")</f>
        <v/>
      </c>
      <c r="U192" s="2" t="str">
        <f>IFERROR(IF(VLOOKUP(Tabela13[[#This Row],[Cod_esc]],Planilha4!C:C,1,0)=Tabela13[[#This Row],[Cod_esc]],"Consta"),"")</f>
        <v/>
      </c>
      <c r="V192" s="2" t="str">
        <f>IFERROR(IF(VLOOKUP(Tabela13[[#This Row],[Cod_esc]],Planilha4!D:D,1,0)=Tabela13[[#This Row],[Cod_esc]],"Consta"),"")</f>
        <v/>
      </c>
      <c r="W192" s="2" t="str">
        <f>IFERROR(IF(VLOOKUP(Tabela13[[#This Row],[Cod_esc]],Planilha4!E:E,1,0)=Tabela13[[#This Row],[Cod_esc]],"Consta"),"")</f>
        <v/>
      </c>
      <c r="X192" s="2" t="str">
        <f>IFERROR(IF(VLOOKUP(Tabela13[[#This Row],[Cod_esc]],Planilha4!F:F,1,0)=Tabela13[[#This Row],[Cod_esc]],"Consta"),"")</f>
        <v/>
      </c>
      <c r="Y192" s="2" t="str">
        <f>IF(COUNTBLANK(Tabela13[[#This Row],[Esc1]:[Esc5]])&lt;5,"Consta","")</f>
        <v/>
      </c>
      <c r="Z192" s="2">
        <v>35016238</v>
      </c>
      <c r="AA192" s="2" t="s">
        <v>556</v>
      </c>
      <c r="AB192" s="2">
        <v>2868</v>
      </c>
      <c r="AC192" s="2">
        <v>1056</v>
      </c>
    </row>
    <row r="193" spans="1:29" x14ac:dyDescent="0.25">
      <c r="A193" t="s">
        <v>302</v>
      </c>
      <c r="B193" t="s">
        <v>302</v>
      </c>
      <c r="C193" t="s">
        <v>302</v>
      </c>
      <c r="D193">
        <v>16251</v>
      </c>
      <c r="E193" t="s">
        <v>304</v>
      </c>
      <c r="F193">
        <f>IF((Tabela13[[#This Row],[Ociosidade Manha]]-2)&gt;2,2,(Tabela13[[#This Row],[Ociosidade Manha]]-2))</f>
        <v>1</v>
      </c>
      <c r="G193">
        <f>IF((Tabela13[[#This Row],[Ociosidade Tarde]]-2)&gt;3,3,(Tabela13[[#This Row],[Ociosidade Tarde]]-2))</f>
        <v>0</v>
      </c>
      <c r="H193">
        <v>3</v>
      </c>
      <c r="I193">
        <v>2</v>
      </c>
      <c r="J193">
        <v>0</v>
      </c>
      <c r="K193" t="s">
        <v>4</v>
      </c>
      <c r="L193">
        <v>1</v>
      </c>
      <c r="M193">
        <v>18</v>
      </c>
      <c r="N193" t="s">
        <v>8</v>
      </c>
      <c r="O193" t="str">
        <f>IF(AND(Tabela13[[#This Row],[Ociosidade Manha]]&gt;2,Tabela13[[#This Row],[Ociosidade Tarde]]&gt;2),"ok","não")</f>
        <v>não</v>
      </c>
      <c r="Q193" t="s">
        <v>379</v>
      </c>
      <c r="R193" s="2" t="str">
        <f>IFERROR(IF(VLOOKUP(Tabela13[[#This Row],[Cod_esc]],'EE''s aptas'!A:B,1,0)=Tabela13[[#This Row],[Cod_esc]],"sim"),"")</f>
        <v/>
      </c>
      <c r="S193" s="2"/>
      <c r="T193" s="2" t="str">
        <f>IFERROR(IF(VLOOKUP(Tabela13[[#This Row],[Cod_esc]],Planilha4!B:B,1,0)=Tabela13[[#This Row],[Cod_esc]],"Consta",),"")</f>
        <v/>
      </c>
      <c r="U193" s="2" t="str">
        <f>IFERROR(IF(VLOOKUP(Tabela13[[#This Row],[Cod_esc]],Planilha4!C:C,1,0)=Tabela13[[#This Row],[Cod_esc]],"Consta"),"")</f>
        <v/>
      </c>
      <c r="V193" s="2" t="str">
        <f>IFERROR(IF(VLOOKUP(Tabela13[[#This Row],[Cod_esc]],Planilha4!D:D,1,0)=Tabela13[[#This Row],[Cod_esc]],"Consta"),"")</f>
        <v/>
      </c>
      <c r="W193" s="2" t="str">
        <f>IFERROR(IF(VLOOKUP(Tabela13[[#This Row],[Cod_esc]],Planilha4!E:E,1,0)=Tabela13[[#This Row],[Cod_esc]],"Consta"),"")</f>
        <v/>
      </c>
      <c r="X193" s="2" t="str">
        <f>IFERROR(IF(VLOOKUP(Tabela13[[#This Row],[Cod_esc]],Planilha4!F:F,1,0)=Tabela13[[#This Row],[Cod_esc]],"Consta"),"")</f>
        <v/>
      </c>
      <c r="Y193" s="2" t="str">
        <f>IF(COUNTBLANK(Tabela13[[#This Row],[Esc1]:[Esc5]])&lt;5,"Consta","")</f>
        <v/>
      </c>
      <c r="Z193" s="2">
        <v>35016238</v>
      </c>
      <c r="AA193" s="2" t="s">
        <v>556</v>
      </c>
      <c r="AB193" s="2">
        <v>2868</v>
      </c>
      <c r="AC193" s="2">
        <v>425</v>
      </c>
    </row>
    <row r="194" spans="1:29" x14ac:dyDescent="0.25">
      <c r="A194" t="s">
        <v>302</v>
      </c>
      <c r="B194" t="s">
        <v>302</v>
      </c>
      <c r="C194" t="s">
        <v>302</v>
      </c>
      <c r="D194">
        <v>16214</v>
      </c>
      <c r="E194" t="s">
        <v>305</v>
      </c>
      <c r="F194">
        <f>IF((Tabela13[[#This Row],[Ociosidade Manha]]-2)&gt;2,2,(Tabela13[[#This Row],[Ociosidade Manha]]-2))</f>
        <v>1</v>
      </c>
      <c r="G194">
        <f>IF((Tabela13[[#This Row],[Ociosidade Tarde]]-2)&gt;3,3,(Tabela13[[#This Row],[Ociosidade Tarde]]-2))</f>
        <v>1</v>
      </c>
      <c r="H194">
        <v>3</v>
      </c>
      <c r="I194">
        <v>3</v>
      </c>
      <c r="J194">
        <v>1</v>
      </c>
      <c r="K194" t="s">
        <v>4</v>
      </c>
      <c r="L194">
        <v>1</v>
      </c>
      <c r="M194">
        <v>20</v>
      </c>
      <c r="N194" t="s">
        <v>8</v>
      </c>
      <c r="O194" t="str">
        <f>IF(AND(Tabela13[[#This Row],[Ociosidade Manha]]&gt;2,Tabela13[[#This Row],[Ociosidade Tarde]]&gt;2),"ok","não")</f>
        <v>ok</v>
      </c>
      <c r="P194" t="s">
        <v>371</v>
      </c>
      <c r="Q194" t="s">
        <v>379</v>
      </c>
      <c r="R194" s="2" t="str">
        <f>IFERROR(IF(VLOOKUP(Tabela13[[#This Row],[Cod_esc]],'EE''s aptas'!A:B,1,0)=Tabela13[[#This Row],[Cod_esc]],"sim"),"")</f>
        <v/>
      </c>
      <c r="S194" s="2"/>
      <c r="T194" s="2" t="str">
        <f>IFERROR(IF(VLOOKUP(Tabela13[[#This Row],[Cod_esc]],Planilha4!B:B,1,0)=Tabela13[[#This Row],[Cod_esc]],"Consta",),"")</f>
        <v/>
      </c>
      <c r="U194" s="2" t="str">
        <f>IFERROR(IF(VLOOKUP(Tabela13[[#This Row],[Cod_esc]],Planilha4!C:C,1,0)=Tabela13[[#This Row],[Cod_esc]],"Consta"),"")</f>
        <v/>
      </c>
      <c r="V194" s="2" t="str">
        <f>IFERROR(IF(VLOOKUP(Tabela13[[#This Row],[Cod_esc]],Planilha4!D:D,1,0)=Tabela13[[#This Row],[Cod_esc]],"Consta"),"")</f>
        <v/>
      </c>
      <c r="W194" s="2" t="str">
        <f>IFERROR(IF(VLOOKUP(Tabela13[[#This Row],[Cod_esc]],Planilha4!E:E,1,0)=Tabela13[[#This Row],[Cod_esc]],"Consta"),"")</f>
        <v/>
      </c>
      <c r="X194" s="2" t="str">
        <f>IFERROR(IF(VLOOKUP(Tabela13[[#This Row],[Cod_esc]],Planilha4!F:F,1,0)=Tabela13[[#This Row],[Cod_esc]],"Consta"),"")</f>
        <v/>
      </c>
      <c r="Y194" s="2" t="str">
        <f>IF(COUNTBLANK(Tabela13[[#This Row],[Esc1]:[Esc5]])&lt;5,"Consta","")</f>
        <v/>
      </c>
      <c r="Z194" s="2">
        <v>35016238</v>
      </c>
      <c r="AA194" s="2" t="s">
        <v>556</v>
      </c>
      <c r="AB194" s="2">
        <v>2868</v>
      </c>
      <c r="AC194" s="2">
        <v>379</v>
      </c>
    </row>
    <row r="195" spans="1:29" x14ac:dyDescent="0.25">
      <c r="A195" t="s">
        <v>302</v>
      </c>
      <c r="B195" t="s">
        <v>302</v>
      </c>
      <c r="C195" t="s">
        <v>302</v>
      </c>
      <c r="D195">
        <v>16160</v>
      </c>
      <c r="E195" t="s">
        <v>307</v>
      </c>
      <c r="F195">
        <f>IF((Tabela13[[#This Row],[Ociosidade Manha]]-2)&gt;2,2,(Tabela13[[#This Row],[Ociosidade Manha]]-2))</f>
        <v>2</v>
      </c>
      <c r="G195">
        <f>IF((Tabela13[[#This Row],[Ociosidade Tarde]]-2)&gt;3,3,(Tabela13[[#This Row],[Ociosidade Tarde]]-2))</f>
        <v>3</v>
      </c>
      <c r="H195">
        <v>5</v>
      </c>
      <c r="I195">
        <v>6</v>
      </c>
      <c r="J195">
        <v>0</v>
      </c>
      <c r="K195" t="s">
        <v>4</v>
      </c>
      <c r="L195">
        <v>1</v>
      </c>
      <c r="M195">
        <v>18</v>
      </c>
      <c r="N195" t="s">
        <v>8</v>
      </c>
      <c r="O195" t="str">
        <f>IF(AND(Tabela13[[#This Row],[Ociosidade Manha]]&gt;2,Tabela13[[#This Row],[Ociosidade Tarde]]&gt;2),"ok","não")</f>
        <v>ok</v>
      </c>
      <c r="P195" t="s">
        <v>371</v>
      </c>
      <c r="Q195" t="s">
        <v>379</v>
      </c>
      <c r="R195" s="2" t="str">
        <f>IFERROR(IF(VLOOKUP(Tabela13[[#This Row],[Cod_esc]],'EE''s aptas'!A:B,1,0)=Tabela13[[#This Row],[Cod_esc]],"sim"),"")</f>
        <v/>
      </c>
      <c r="S195" s="2"/>
      <c r="T195" s="2" t="str">
        <f>IFERROR(IF(VLOOKUP(Tabela13[[#This Row],[Cod_esc]],Planilha4!B:B,1,0)=Tabela13[[#This Row],[Cod_esc]],"Consta",),"")</f>
        <v/>
      </c>
      <c r="U195" s="2" t="str">
        <f>IFERROR(IF(VLOOKUP(Tabela13[[#This Row],[Cod_esc]],Planilha4!C:C,1,0)=Tabela13[[#This Row],[Cod_esc]],"Consta"),"")</f>
        <v/>
      </c>
      <c r="V195" s="2" t="str">
        <f>IFERROR(IF(VLOOKUP(Tabela13[[#This Row],[Cod_esc]],Planilha4!D:D,1,0)=Tabela13[[#This Row],[Cod_esc]],"Consta"),"")</f>
        <v/>
      </c>
      <c r="W195" s="2" t="str">
        <f>IFERROR(IF(VLOOKUP(Tabela13[[#This Row],[Cod_esc]],Planilha4!E:E,1,0)=Tabela13[[#This Row],[Cod_esc]],"Consta"),"")</f>
        <v/>
      </c>
      <c r="X195" s="2" t="str">
        <f>IFERROR(IF(VLOOKUP(Tabela13[[#This Row],[Cod_esc]],Planilha4!F:F,1,0)=Tabela13[[#This Row],[Cod_esc]],"Consta"),"")</f>
        <v/>
      </c>
      <c r="Y195" s="2" t="str">
        <f>IF(COUNTBLANK(Tabela13[[#This Row],[Esc1]:[Esc5]])&lt;5,"Consta","")</f>
        <v/>
      </c>
      <c r="Z195" s="2">
        <v>35016238</v>
      </c>
      <c r="AA195" s="2" t="s">
        <v>556</v>
      </c>
      <c r="AB195" s="2">
        <v>2868</v>
      </c>
      <c r="AC195" s="2">
        <v>775</v>
      </c>
    </row>
    <row r="196" spans="1:29" x14ac:dyDescent="0.25">
      <c r="A196" t="s">
        <v>302</v>
      </c>
      <c r="B196" t="s">
        <v>302</v>
      </c>
      <c r="C196" t="s">
        <v>302</v>
      </c>
      <c r="D196">
        <v>16412</v>
      </c>
      <c r="E196" t="s">
        <v>308</v>
      </c>
      <c r="F196">
        <f>IF((Tabela13[[#This Row],[Ociosidade Manha]]-2)&gt;2,2,(Tabela13[[#This Row],[Ociosidade Manha]]-2))</f>
        <v>2</v>
      </c>
      <c r="G196">
        <f>IF((Tabela13[[#This Row],[Ociosidade Tarde]]-2)&gt;3,3,(Tabela13[[#This Row],[Ociosidade Tarde]]-2))</f>
        <v>0</v>
      </c>
      <c r="H196">
        <v>5</v>
      </c>
      <c r="I196">
        <v>2</v>
      </c>
      <c r="J196">
        <v>0</v>
      </c>
      <c r="K196" t="s">
        <v>4</v>
      </c>
      <c r="L196">
        <v>1</v>
      </c>
      <c r="M196">
        <v>14</v>
      </c>
      <c r="N196" t="s">
        <v>8</v>
      </c>
      <c r="O196" t="str">
        <f>IF(AND(Tabela13[[#This Row],[Ociosidade Manha]]&gt;2,Tabela13[[#This Row],[Ociosidade Tarde]]&gt;2),"ok","não")</f>
        <v>não</v>
      </c>
      <c r="Q196" t="s">
        <v>379</v>
      </c>
      <c r="R196" s="2" t="str">
        <f>IFERROR(IF(VLOOKUP(Tabela13[[#This Row],[Cod_esc]],'EE''s aptas'!A:B,1,0)=Tabela13[[#This Row],[Cod_esc]],"sim"),"")</f>
        <v/>
      </c>
      <c r="S196" s="2"/>
      <c r="T196" s="2" t="str">
        <f>IFERROR(IF(VLOOKUP(Tabela13[[#This Row],[Cod_esc]],Planilha4!B:B,1,0)=Tabela13[[#This Row],[Cod_esc]],"Consta",),"")</f>
        <v/>
      </c>
      <c r="U196" s="2" t="str">
        <f>IFERROR(IF(VLOOKUP(Tabela13[[#This Row],[Cod_esc]],Planilha4!C:C,1,0)=Tabela13[[#This Row],[Cod_esc]],"Consta"),"")</f>
        <v/>
      </c>
      <c r="V196" s="2" t="str">
        <f>IFERROR(IF(VLOOKUP(Tabela13[[#This Row],[Cod_esc]],Planilha4!D:D,1,0)=Tabela13[[#This Row],[Cod_esc]],"Consta"),"")</f>
        <v/>
      </c>
      <c r="W196" s="2" t="str">
        <f>IFERROR(IF(VLOOKUP(Tabela13[[#This Row],[Cod_esc]],Planilha4!E:E,1,0)=Tabela13[[#This Row],[Cod_esc]],"Consta"),"")</f>
        <v/>
      </c>
      <c r="X196" s="2" t="str">
        <f>IFERROR(IF(VLOOKUP(Tabela13[[#This Row],[Cod_esc]],Planilha4!F:F,1,0)=Tabela13[[#This Row],[Cod_esc]],"Consta"),"")</f>
        <v/>
      </c>
      <c r="Y196" s="2" t="str">
        <f>IF(COUNTBLANK(Tabela13[[#This Row],[Esc1]:[Esc5]])&lt;5,"Consta","")</f>
        <v/>
      </c>
      <c r="Z196" s="2">
        <v>35016354</v>
      </c>
      <c r="AA196" s="2" t="s">
        <v>555</v>
      </c>
      <c r="AB196" s="2">
        <v>2856</v>
      </c>
      <c r="AC196" s="2">
        <v>264</v>
      </c>
    </row>
    <row r="197" spans="1:29" x14ac:dyDescent="0.25">
      <c r="A197" t="s">
        <v>302</v>
      </c>
      <c r="B197" t="s">
        <v>302</v>
      </c>
      <c r="C197" t="s">
        <v>302</v>
      </c>
      <c r="D197">
        <v>922742</v>
      </c>
      <c r="E197" t="s">
        <v>309</v>
      </c>
      <c r="F197">
        <f>IF((Tabela13[[#This Row],[Ociosidade Manha]]-2)&gt;2,2,(Tabela13[[#This Row],[Ociosidade Manha]]-2))</f>
        <v>1</v>
      </c>
      <c r="G197">
        <f>IF((Tabela13[[#This Row],[Ociosidade Tarde]]-2)&gt;3,3,(Tabela13[[#This Row],[Ociosidade Tarde]]-2))</f>
        <v>2</v>
      </c>
      <c r="H197">
        <v>3</v>
      </c>
      <c r="I197">
        <v>4</v>
      </c>
      <c r="J197">
        <v>0</v>
      </c>
      <c r="K197" t="s">
        <v>4</v>
      </c>
      <c r="L197">
        <v>1</v>
      </c>
      <c r="M197">
        <v>32</v>
      </c>
      <c r="N197" t="s">
        <v>8</v>
      </c>
      <c r="O197" t="str">
        <f>IF(AND(Tabela13[[#This Row],[Ociosidade Manha]]&gt;2,Tabela13[[#This Row],[Ociosidade Tarde]]&gt;2),"ok","não")</f>
        <v>ok</v>
      </c>
      <c r="P197" t="s">
        <v>371</v>
      </c>
      <c r="Q197" t="s">
        <v>379</v>
      </c>
      <c r="R197" s="2" t="str">
        <f>IFERROR(IF(VLOOKUP(Tabela13[[#This Row],[Cod_esc]],'EE''s aptas'!A:B,1,0)=Tabela13[[#This Row],[Cod_esc]],"sim"),"")</f>
        <v>sim</v>
      </c>
      <c r="S197" s="2"/>
      <c r="T197" s="2" t="str">
        <f>IFERROR(IF(VLOOKUP(Tabela13[[#This Row],[Cod_esc]],Planilha4!B:B,1,0)=Tabela13[[#This Row],[Cod_esc]],"Consta",),"")</f>
        <v/>
      </c>
      <c r="U197" s="2" t="str">
        <f>IFERROR(IF(VLOOKUP(Tabela13[[#This Row],[Cod_esc]],Planilha4!C:C,1,0)=Tabela13[[#This Row],[Cod_esc]],"Consta"),"")</f>
        <v/>
      </c>
      <c r="V197" s="2" t="str">
        <f>IFERROR(IF(VLOOKUP(Tabela13[[#This Row],[Cod_esc]],Planilha4!D:D,1,0)=Tabela13[[#This Row],[Cod_esc]],"Consta"),"")</f>
        <v/>
      </c>
      <c r="W197" s="2" t="str">
        <f>IFERROR(IF(VLOOKUP(Tabela13[[#This Row],[Cod_esc]],Planilha4!E:E,1,0)=Tabela13[[#This Row],[Cod_esc]],"Consta"),"")</f>
        <v/>
      </c>
      <c r="X197" s="2" t="str">
        <f>IFERROR(IF(VLOOKUP(Tabela13[[#This Row],[Cod_esc]],Planilha4!F:F,1,0)=Tabela13[[#This Row],[Cod_esc]],"Consta"),"")</f>
        <v/>
      </c>
      <c r="Y197" s="2" t="str">
        <f>IF(COUNTBLANK(Tabela13[[#This Row],[Esc1]:[Esc5]])&lt;5,"Consta","")</f>
        <v/>
      </c>
      <c r="Z197" s="2">
        <v>35016354</v>
      </c>
      <c r="AA197" s="2" t="s">
        <v>555</v>
      </c>
      <c r="AB197" s="2">
        <v>2856</v>
      </c>
      <c r="AC197" s="2">
        <v>265</v>
      </c>
    </row>
    <row r="198" spans="1:29" x14ac:dyDescent="0.25">
      <c r="A198" t="s">
        <v>302</v>
      </c>
      <c r="B198" t="s">
        <v>302</v>
      </c>
      <c r="C198" t="s">
        <v>302</v>
      </c>
      <c r="D198">
        <v>16159</v>
      </c>
      <c r="E198" t="s">
        <v>310</v>
      </c>
      <c r="F198">
        <f>IF((Tabela13[[#This Row],[Ociosidade Manha]]-2)&gt;2,2,(Tabela13[[#This Row],[Ociosidade Manha]]-2))</f>
        <v>0</v>
      </c>
      <c r="G198">
        <f>IF((Tabela13[[#This Row],[Ociosidade Tarde]]-2)&gt;3,3,(Tabela13[[#This Row],[Ociosidade Tarde]]-2))</f>
        <v>0</v>
      </c>
      <c r="H198">
        <v>2</v>
      </c>
      <c r="I198">
        <v>2</v>
      </c>
      <c r="J198">
        <v>0</v>
      </c>
      <c r="K198" t="s">
        <v>4</v>
      </c>
      <c r="L198">
        <v>1</v>
      </c>
      <c r="M198">
        <v>0</v>
      </c>
      <c r="N198" t="s">
        <v>8</v>
      </c>
      <c r="O198" t="str">
        <f>IF(AND(Tabela13[[#This Row],[Ociosidade Manha]]&gt;2,Tabela13[[#This Row],[Ociosidade Tarde]]&gt;2),"ok","não")</f>
        <v>não</v>
      </c>
      <c r="Q198" t="s">
        <v>379</v>
      </c>
      <c r="R198" s="2" t="str">
        <f>IFERROR(IF(VLOOKUP(Tabela13[[#This Row],[Cod_esc]],'EE''s aptas'!A:B,1,0)=Tabela13[[#This Row],[Cod_esc]],"sim"),"")</f>
        <v/>
      </c>
      <c r="S198" s="2"/>
      <c r="T198" s="2" t="str">
        <f>IFERROR(IF(VLOOKUP(Tabela13[[#This Row],[Cod_esc]],Planilha4!B:B,1,0)=Tabela13[[#This Row],[Cod_esc]],"Consta",),"")</f>
        <v/>
      </c>
      <c r="U198" s="2" t="str">
        <f>IFERROR(IF(VLOOKUP(Tabela13[[#This Row],[Cod_esc]],Planilha4!C:C,1,0)=Tabela13[[#This Row],[Cod_esc]],"Consta"),"")</f>
        <v/>
      </c>
      <c r="V198" s="2" t="str">
        <f>IFERROR(IF(VLOOKUP(Tabela13[[#This Row],[Cod_esc]],Planilha4!D:D,1,0)=Tabela13[[#This Row],[Cod_esc]],"Consta"),"")</f>
        <v/>
      </c>
      <c r="W198" s="2" t="str">
        <f>IFERROR(IF(VLOOKUP(Tabela13[[#This Row],[Cod_esc]],Planilha4!E:E,1,0)=Tabela13[[#This Row],[Cod_esc]],"Consta"),"")</f>
        <v/>
      </c>
      <c r="X198" s="2" t="str">
        <f>IFERROR(IF(VLOOKUP(Tabela13[[#This Row],[Cod_esc]],Planilha4!F:F,1,0)=Tabela13[[#This Row],[Cod_esc]],"Consta"),"")</f>
        <v/>
      </c>
      <c r="Y198" s="2" t="str">
        <f>IF(COUNTBLANK(Tabela13[[#This Row],[Esc1]:[Esc5]])&lt;5,"Consta","")</f>
        <v/>
      </c>
      <c r="Z198" s="2">
        <v>35016354</v>
      </c>
      <c r="AA198" s="2" t="s">
        <v>555</v>
      </c>
      <c r="AB198" s="2">
        <v>2856</v>
      </c>
      <c r="AC198" s="2">
        <v>394</v>
      </c>
    </row>
    <row r="199" spans="1:29" x14ac:dyDescent="0.25">
      <c r="A199" t="s">
        <v>311</v>
      </c>
      <c r="B199" t="s">
        <v>312</v>
      </c>
      <c r="C199" t="s">
        <v>64</v>
      </c>
      <c r="D199">
        <v>5400</v>
      </c>
      <c r="E199" t="s">
        <v>313</v>
      </c>
      <c r="F199">
        <f>IF((Tabela13[[#This Row],[Ociosidade Manha]]-2)&gt;2,2,(Tabela13[[#This Row],[Ociosidade Manha]]-2))</f>
        <v>-2</v>
      </c>
      <c r="G199">
        <f>IF((Tabela13[[#This Row],[Ociosidade Tarde]]-2)&gt;3,3,(Tabela13[[#This Row],[Ociosidade Tarde]]-2))</f>
        <v>-2</v>
      </c>
      <c r="H199">
        <v>0</v>
      </c>
      <c r="I199">
        <v>0</v>
      </c>
      <c r="J199">
        <v>4</v>
      </c>
      <c r="K199" t="s">
        <v>4</v>
      </c>
      <c r="L199">
        <v>1</v>
      </c>
      <c r="M199">
        <v>14</v>
      </c>
      <c r="N199" t="s">
        <v>8</v>
      </c>
      <c r="O199" t="str">
        <f>IF(AND(Tabela13[[#This Row],[Ociosidade Manha]]&gt;2,Tabela13[[#This Row],[Ociosidade Tarde]]&gt;2),"ok","não")</f>
        <v>não</v>
      </c>
      <c r="Q199" t="s">
        <v>379</v>
      </c>
      <c r="R199" s="2" t="str">
        <f>IFERROR(IF(VLOOKUP(Tabela13[[#This Row],[Cod_esc]],'EE''s aptas'!A:B,1,0)=Tabela13[[#This Row],[Cod_esc]],"sim"),"")</f>
        <v/>
      </c>
      <c r="S199" s="2"/>
      <c r="T199" s="2" t="str">
        <f>IFERROR(IF(VLOOKUP(Tabela13[[#This Row],[Cod_esc]],Planilha4!B:B,1,0)=Tabela13[[#This Row],[Cod_esc]],"Consta",),"")</f>
        <v/>
      </c>
      <c r="U199" s="2" t="str">
        <f>IFERROR(IF(VLOOKUP(Tabela13[[#This Row],[Cod_esc]],Planilha4!C:C,1,0)=Tabela13[[#This Row],[Cod_esc]],"Consta"),"")</f>
        <v/>
      </c>
      <c r="V199" s="2" t="str">
        <f>IFERROR(IF(VLOOKUP(Tabela13[[#This Row],[Cod_esc]],Planilha4!D:D,1,0)=Tabela13[[#This Row],[Cod_esc]],"Consta"),"")</f>
        <v/>
      </c>
      <c r="W199" s="2" t="str">
        <f>IFERROR(IF(VLOOKUP(Tabela13[[#This Row],[Cod_esc]],Planilha4!E:E,1,0)=Tabela13[[#This Row],[Cod_esc]],"Consta"),"")</f>
        <v/>
      </c>
      <c r="X199" s="2" t="str">
        <f>IFERROR(IF(VLOOKUP(Tabela13[[#This Row],[Cod_esc]],Planilha4!F:F,1,0)=Tabela13[[#This Row],[Cod_esc]],"Consta"),"")</f>
        <v/>
      </c>
      <c r="Y199" s="2" t="str">
        <f>IF(COUNTBLANK(Tabela13[[#This Row],[Esc1]:[Esc5]])&lt;5,"Consta","")</f>
        <v/>
      </c>
      <c r="Z199" s="2">
        <v>35290701</v>
      </c>
      <c r="AA199" s="2" t="s">
        <v>530</v>
      </c>
      <c r="AB199" s="2">
        <v>1372</v>
      </c>
      <c r="AC199" s="2">
        <v>299</v>
      </c>
    </row>
    <row r="200" spans="1:29" x14ac:dyDescent="0.25">
      <c r="A200" t="s">
        <v>311</v>
      </c>
      <c r="B200" t="s">
        <v>312</v>
      </c>
      <c r="C200" t="s">
        <v>64</v>
      </c>
      <c r="D200">
        <v>41038</v>
      </c>
      <c r="E200" t="s">
        <v>314</v>
      </c>
      <c r="F200">
        <f>IF((Tabela13[[#This Row],[Ociosidade Manha]]-2)&gt;2,2,(Tabela13[[#This Row],[Ociosidade Manha]]-2))</f>
        <v>2</v>
      </c>
      <c r="G200">
        <f>IF((Tabela13[[#This Row],[Ociosidade Tarde]]-2)&gt;3,3,(Tabela13[[#This Row],[Ociosidade Tarde]]-2))</f>
        <v>3</v>
      </c>
      <c r="H200">
        <v>6</v>
      </c>
      <c r="I200">
        <v>6</v>
      </c>
      <c r="J200">
        <v>9</v>
      </c>
      <c r="K200" t="s">
        <v>4</v>
      </c>
      <c r="L200">
        <v>1</v>
      </c>
      <c r="M200">
        <v>18</v>
      </c>
      <c r="N200" t="s">
        <v>8</v>
      </c>
      <c r="O200" t="str">
        <f>IF(AND(Tabela13[[#This Row],[Ociosidade Manha]]&gt;2,Tabela13[[#This Row],[Ociosidade Tarde]]&gt;2),"ok","não")</f>
        <v>ok</v>
      </c>
      <c r="P200" t="s">
        <v>371</v>
      </c>
      <c r="Q200" t="s">
        <v>379</v>
      </c>
      <c r="R200" s="2" t="str">
        <f>IFERROR(IF(VLOOKUP(Tabela13[[#This Row],[Cod_esc]],'EE''s aptas'!A:B,1,0)=Tabela13[[#This Row],[Cod_esc]],"sim"),"")</f>
        <v/>
      </c>
      <c r="S200" s="2"/>
      <c r="T200" s="2" t="str">
        <f>IFERROR(IF(VLOOKUP(Tabela13[[#This Row],[Cod_esc]],Planilha4!B:B,1,0)=Tabela13[[#This Row],[Cod_esc]],"Consta",),"")</f>
        <v/>
      </c>
      <c r="U200" s="2" t="str">
        <f>IFERROR(IF(VLOOKUP(Tabela13[[#This Row],[Cod_esc]],Planilha4!C:C,1,0)=Tabela13[[#This Row],[Cod_esc]],"Consta"),"")</f>
        <v/>
      </c>
      <c r="V200" s="2" t="str">
        <f>IFERROR(IF(VLOOKUP(Tabela13[[#This Row],[Cod_esc]],Planilha4!D:D,1,0)=Tabela13[[#This Row],[Cod_esc]],"Consta"),"")</f>
        <v/>
      </c>
      <c r="W200" s="2" t="str">
        <f>IFERROR(IF(VLOOKUP(Tabela13[[#This Row],[Cod_esc]],Planilha4!E:E,1,0)=Tabela13[[#This Row],[Cod_esc]],"Consta"),"")</f>
        <v/>
      </c>
      <c r="X200" s="2" t="str">
        <f>IFERROR(IF(VLOOKUP(Tabela13[[#This Row],[Cod_esc]],Planilha4!F:F,1,0)=Tabela13[[#This Row],[Cod_esc]],"Consta"),"")</f>
        <v/>
      </c>
      <c r="Y200" s="2" t="str">
        <f>IF(COUNTBLANK(Tabela13[[#This Row],[Esc1]:[Esc5]])&lt;5,"Consta","")</f>
        <v/>
      </c>
      <c r="Z200" s="2">
        <v>35290701</v>
      </c>
      <c r="AA200" s="2" t="s">
        <v>530</v>
      </c>
      <c r="AB200" s="2">
        <v>1372</v>
      </c>
      <c r="AC200" s="2">
        <v>486</v>
      </c>
    </row>
    <row r="201" spans="1:29" x14ac:dyDescent="0.25">
      <c r="A201" t="s">
        <v>311</v>
      </c>
      <c r="B201" t="s">
        <v>315</v>
      </c>
      <c r="C201" t="s">
        <v>64</v>
      </c>
      <c r="D201">
        <v>904879</v>
      </c>
      <c r="E201" t="s">
        <v>316</v>
      </c>
      <c r="F201">
        <f>IF((Tabela13[[#This Row],[Ociosidade Manha]]-2)&gt;2,2,(Tabela13[[#This Row],[Ociosidade Manha]]-2))</f>
        <v>-2</v>
      </c>
      <c r="G201">
        <f>IF((Tabela13[[#This Row],[Ociosidade Tarde]]-2)&gt;3,3,(Tabela13[[#This Row],[Ociosidade Tarde]]-2))</f>
        <v>-2</v>
      </c>
      <c r="H201">
        <v>0</v>
      </c>
      <c r="I201">
        <v>0</v>
      </c>
      <c r="J201">
        <v>12</v>
      </c>
      <c r="K201" t="s">
        <v>4</v>
      </c>
      <c r="L201">
        <v>1</v>
      </c>
      <c r="M201">
        <v>27</v>
      </c>
      <c r="N201" t="s">
        <v>8</v>
      </c>
      <c r="O201" t="str">
        <f>IF(AND(Tabela13[[#This Row],[Ociosidade Manha]]&gt;2,Tabela13[[#This Row],[Ociosidade Tarde]]&gt;2),"ok","não")</f>
        <v>não</v>
      </c>
      <c r="Q201" t="s">
        <v>379</v>
      </c>
      <c r="R201" s="2" t="str">
        <f>IFERROR(IF(VLOOKUP(Tabela13[[#This Row],[Cod_esc]],'EE''s aptas'!A:B,1,0)=Tabela13[[#This Row],[Cod_esc]],"sim"),"")</f>
        <v/>
      </c>
      <c r="S201" s="2"/>
      <c r="T201" s="2" t="str">
        <f>IFERROR(IF(VLOOKUP(Tabela13[[#This Row],[Cod_esc]],Planilha4!B:B,1,0)=Tabela13[[#This Row],[Cod_esc]],"Consta",),"")</f>
        <v/>
      </c>
      <c r="U201" s="2" t="str">
        <f>IFERROR(IF(VLOOKUP(Tabela13[[#This Row],[Cod_esc]],Planilha4!C:C,1,0)=Tabela13[[#This Row],[Cod_esc]],"Consta"),"")</f>
        <v/>
      </c>
      <c r="V201" s="2" t="str">
        <f>IFERROR(IF(VLOOKUP(Tabela13[[#This Row],[Cod_esc]],Planilha4!D:D,1,0)=Tabela13[[#This Row],[Cod_esc]],"Consta"),"")</f>
        <v/>
      </c>
      <c r="W201" s="2" t="str">
        <f>IFERROR(IF(VLOOKUP(Tabela13[[#This Row],[Cod_esc]],Planilha4!E:E,1,0)=Tabela13[[#This Row],[Cod_esc]],"Consta"),"")</f>
        <v/>
      </c>
      <c r="X201" s="2" t="str">
        <f>IFERROR(IF(VLOOKUP(Tabela13[[#This Row],[Cod_esc]],Planilha4!F:F,1,0)=Tabela13[[#This Row],[Cod_esc]],"Consta"),"")</f>
        <v/>
      </c>
      <c r="Y201" s="2" t="str">
        <f>IF(COUNTBLANK(Tabela13[[#This Row],[Esc1]:[Esc5]])&lt;5,"Consta","")</f>
        <v/>
      </c>
      <c r="Z201" s="2">
        <v>35438424</v>
      </c>
      <c r="AA201" s="2" t="s">
        <v>528</v>
      </c>
      <c r="AB201" s="2">
        <v>2043</v>
      </c>
      <c r="AC201" s="2">
        <v>261</v>
      </c>
    </row>
    <row r="202" spans="1:29" x14ac:dyDescent="0.25">
      <c r="A202" t="s">
        <v>311</v>
      </c>
      <c r="B202" t="s">
        <v>315</v>
      </c>
      <c r="C202" t="s">
        <v>64</v>
      </c>
      <c r="D202">
        <v>191224</v>
      </c>
      <c r="E202" t="s">
        <v>317</v>
      </c>
      <c r="F202">
        <f>IF((Tabela13[[#This Row],[Ociosidade Manha]]-2)&gt;2,2,(Tabela13[[#This Row],[Ociosidade Manha]]-2))</f>
        <v>-2</v>
      </c>
      <c r="G202">
        <f>IF((Tabela13[[#This Row],[Ociosidade Tarde]]-2)&gt;3,3,(Tabela13[[#This Row],[Ociosidade Tarde]]-2))</f>
        <v>-2</v>
      </c>
      <c r="H202">
        <v>0</v>
      </c>
      <c r="I202">
        <v>0</v>
      </c>
      <c r="J202">
        <v>14</v>
      </c>
      <c r="K202" t="s">
        <v>4</v>
      </c>
      <c r="L202">
        <v>1</v>
      </c>
      <c r="M202">
        <v>20</v>
      </c>
      <c r="N202" t="s">
        <v>8</v>
      </c>
      <c r="O202" t="str">
        <f>IF(AND(Tabela13[[#This Row],[Ociosidade Manha]]&gt;2,Tabela13[[#This Row],[Ociosidade Tarde]]&gt;2),"ok","não")</f>
        <v>não</v>
      </c>
      <c r="Q202" t="s">
        <v>379</v>
      </c>
      <c r="R202" s="2" t="str">
        <f>IFERROR(IF(VLOOKUP(Tabela13[[#This Row],[Cod_esc]],'EE''s aptas'!A:B,1,0)=Tabela13[[#This Row],[Cod_esc]],"sim"),"")</f>
        <v/>
      </c>
      <c r="S202" s="2"/>
      <c r="T202" s="2" t="str">
        <f>IFERROR(IF(VLOOKUP(Tabela13[[#This Row],[Cod_esc]],Planilha4!B:B,1,0)=Tabela13[[#This Row],[Cod_esc]],"Consta",),"")</f>
        <v/>
      </c>
      <c r="U202" s="2" t="str">
        <f>IFERROR(IF(VLOOKUP(Tabela13[[#This Row],[Cod_esc]],Planilha4!C:C,1,0)=Tabela13[[#This Row],[Cod_esc]],"Consta"),"")</f>
        <v/>
      </c>
      <c r="V202" s="2" t="str">
        <f>IFERROR(IF(VLOOKUP(Tabela13[[#This Row],[Cod_esc]],Planilha4!D:D,1,0)=Tabela13[[#This Row],[Cod_esc]],"Consta"),"")</f>
        <v/>
      </c>
      <c r="W202" s="2" t="str">
        <f>IFERROR(IF(VLOOKUP(Tabela13[[#This Row],[Cod_esc]],Planilha4!E:E,1,0)=Tabela13[[#This Row],[Cod_esc]],"Consta"),"")</f>
        <v/>
      </c>
      <c r="X202" s="2" t="str">
        <f>IFERROR(IF(VLOOKUP(Tabela13[[#This Row],[Cod_esc]],Planilha4!F:F,1,0)=Tabela13[[#This Row],[Cod_esc]],"Consta"),"")</f>
        <v/>
      </c>
      <c r="Y202" s="2" t="str">
        <f>IF(COUNTBLANK(Tabela13[[#This Row],[Esc1]:[Esc5]])&lt;5,"Consta","")</f>
        <v/>
      </c>
      <c r="Z202" s="2">
        <v>35438424</v>
      </c>
      <c r="AA202" s="2" t="s">
        <v>528</v>
      </c>
      <c r="AB202" s="2">
        <v>2043</v>
      </c>
      <c r="AC202" s="2">
        <v>287</v>
      </c>
    </row>
    <row r="203" spans="1:29" x14ac:dyDescent="0.25">
      <c r="A203" t="s">
        <v>311</v>
      </c>
      <c r="B203" t="s">
        <v>315</v>
      </c>
      <c r="C203" t="s">
        <v>64</v>
      </c>
      <c r="D203">
        <v>41786</v>
      </c>
      <c r="E203" t="s">
        <v>318</v>
      </c>
      <c r="F203">
        <f>IF((Tabela13[[#This Row],[Ociosidade Manha]]-2)&gt;2,2,(Tabela13[[#This Row],[Ociosidade Manha]]-2))</f>
        <v>-2</v>
      </c>
      <c r="G203">
        <f>IF((Tabela13[[#This Row],[Ociosidade Tarde]]-2)&gt;3,3,(Tabela13[[#This Row],[Ociosidade Tarde]]-2))</f>
        <v>-2</v>
      </c>
      <c r="H203">
        <v>0</v>
      </c>
      <c r="I203">
        <v>0</v>
      </c>
      <c r="J203">
        <v>8</v>
      </c>
      <c r="K203" t="s">
        <v>4</v>
      </c>
      <c r="L203">
        <v>1</v>
      </c>
      <c r="M203">
        <v>6</v>
      </c>
      <c r="N203" t="s">
        <v>8</v>
      </c>
      <c r="O203" t="str">
        <f>IF(AND(Tabela13[[#This Row],[Ociosidade Manha]]&gt;2,Tabela13[[#This Row],[Ociosidade Tarde]]&gt;2),"ok","não")</f>
        <v>não</v>
      </c>
      <c r="Q203" t="s">
        <v>379</v>
      </c>
      <c r="R203" s="2" t="str">
        <f>IFERROR(IF(VLOOKUP(Tabela13[[#This Row],[Cod_esc]],'EE''s aptas'!A:B,1,0)=Tabela13[[#This Row],[Cod_esc]],"sim"),"")</f>
        <v/>
      </c>
      <c r="S203" s="2"/>
      <c r="T203" s="2" t="str">
        <f>IFERROR(IF(VLOOKUP(Tabela13[[#This Row],[Cod_esc]],Planilha4!B:B,1,0)=Tabela13[[#This Row],[Cod_esc]],"Consta",),"")</f>
        <v/>
      </c>
      <c r="U203" s="2" t="str">
        <f>IFERROR(IF(VLOOKUP(Tabela13[[#This Row],[Cod_esc]],Planilha4!C:C,1,0)=Tabela13[[#This Row],[Cod_esc]],"Consta"),"")</f>
        <v/>
      </c>
      <c r="V203" s="2" t="str">
        <f>IFERROR(IF(VLOOKUP(Tabela13[[#This Row],[Cod_esc]],Planilha4!D:D,1,0)=Tabela13[[#This Row],[Cod_esc]],"Consta"),"")</f>
        <v/>
      </c>
      <c r="W203" s="2" t="str">
        <f>IFERROR(IF(VLOOKUP(Tabela13[[#This Row],[Cod_esc]],Planilha4!E:E,1,0)=Tabela13[[#This Row],[Cod_esc]],"Consta"),"")</f>
        <v/>
      </c>
      <c r="X203" s="2" t="str">
        <f>IFERROR(IF(VLOOKUP(Tabela13[[#This Row],[Cod_esc]],Planilha4!F:F,1,0)=Tabela13[[#This Row],[Cod_esc]],"Consta"),"")</f>
        <v/>
      </c>
      <c r="Y203" s="2" t="str">
        <f>IF(COUNTBLANK(Tabela13[[#This Row],[Esc1]:[Esc5]])&lt;5,"Consta","")</f>
        <v/>
      </c>
      <c r="Z203" s="2">
        <v>35438424</v>
      </c>
      <c r="AA203" s="2" t="s">
        <v>528</v>
      </c>
      <c r="AB203" s="2">
        <v>2043</v>
      </c>
      <c r="AC203" s="2">
        <v>232</v>
      </c>
    </row>
    <row r="204" spans="1:29" x14ac:dyDescent="0.25">
      <c r="A204" t="s">
        <v>311</v>
      </c>
      <c r="B204" t="s">
        <v>312</v>
      </c>
      <c r="C204" t="s">
        <v>64</v>
      </c>
      <c r="D204">
        <v>191917</v>
      </c>
      <c r="E204" t="s">
        <v>319</v>
      </c>
      <c r="F204">
        <f>IF((Tabela13[[#This Row],[Ociosidade Manha]]-2)&gt;2,2,(Tabela13[[#This Row],[Ociosidade Manha]]-2))</f>
        <v>1</v>
      </c>
      <c r="G204">
        <f>IF((Tabela13[[#This Row],[Ociosidade Tarde]]-2)&gt;3,3,(Tabela13[[#This Row],[Ociosidade Tarde]]-2))</f>
        <v>-2</v>
      </c>
      <c r="H204">
        <v>3</v>
      </c>
      <c r="I204">
        <v>0</v>
      </c>
      <c r="J204">
        <v>8</v>
      </c>
      <c r="K204" t="s">
        <v>4</v>
      </c>
      <c r="L204">
        <v>1</v>
      </c>
      <c r="M204">
        <v>27</v>
      </c>
      <c r="N204" t="s">
        <v>8</v>
      </c>
      <c r="O204" t="str">
        <f>IF(AND(Tabela13[[#This Row],[Ociosidade Manha]]&gt;2,Tabela13[[#This Row],[Ociosidade Tarde]]&gt;2),"ok","não")</f>
        <v>não</v>
      </c>
      <c r="Q204" t="s">
        <v>379</v>
      </c>
      <c r="R204" s="2" t="str">
        <f>IFERROR(IF(VLOOKUP(Tabela13[[#This Row],[Cod_esc]],'EE''s aptas'!A:B,1,0)=Tabela13[[#This Row],[Cod_esc]],"sim"),"")</f>
        <v/>
      </c>
      <c r="S204" s="2"/>
      <c r="T204" s="2" t="str">
        <f>IFERROR(IF(VLOOKUP(Tabela13[[#This Row],[Cod_esc]],Planilha4!B:B,1,0)=Tabela13[[#This Row],[Cod_esc]],"Consta",),"")</f>
        <v/>
      </c>
      <c r="U204" s="2" t="str">
        <f>IFERROR(IF(VLOOKUP(Tabela13[[#This Row],[Cod_esc]],Planilha4!C:C,1,0)=Tabela13[[#This Row],[Cod_esc]],"Consta"),"")</f>
        <v/>
      </c>
      <c r="V204" s="2" t="str">
        <f>IFERROR(IF(VLOOKUP(Tabela13[[#This Row],[Cod_esc]],Planilha4!D:D,1,0)=Tabela13[[#This Row],[Cod_esc]],"Consta"),"")</f>
        <v/>
      </c>
      <c r="W204" s="2" t="str">
        <f>IFERROR(IF(VLOOKUP(Tabela13[[#This Row],[Cod_esc]],Planilha4!E:E,1,0)=Tabela13[[#This Row],[Cod_esc]],"Consta"),"")</f>
        <v/>
      </c>
      <c r="X204" s="2" t="str">
        <f>IFERROR(IF(VLOOKUP(Tabela13[[#This Row],[Cod_esc]],Planilha4!F:F,1,0)=Tabela13[[#This Row],[Cod_esc]],"Consta"),"")</f>
        <v/>
      </c>
      <c r="Y204" s="2" t="str">
        <f>IF(COUNTBLANK(Tabela13[[#This Row],[Esc1]:[Esc5]])&lt;5,"Consta","")</f>
        <v/>
      </c>
      <c r="Z204" s="2">
        <v>35290701</v>
      </c>
      <c r="AA204" s="2" t="s">
        <v>530</v>
      </c>
      <c r="AB204" s="2">
        <v>1372</v>
      </c>
      <c r="AC204" s="2">
        <v>168</v>
      </c>
    </row>
    <row r="205" spans="1:29" x14ac:dyDescent="0.25">
      <c r="A205" t="s">
        <v>311</v>
      </c>
      <c r="B205" t="s">
        <v>315</v>
      </c>
      <c r="C205" t="s">
        <v>64</v>
      </c>
      <c r="D205">
        <v>5265</v>
      </c>
      <c r="E205" t="s">
        <v>320</v>
      </c>
      <c r="F205">
        <f>IF((Tabela13[[#This Row],[Ociosidade Manha]]-2)&gt;2,2,(Tabela13[[#This Row],[Ociosidade Manha]]-2))</f>
        <v>-2</v>
      </c>
      <c r="G205">
        <f>IF((Tabela13[[#This Row],[Ociosidade Tarde]]-2)&gt;3,3,(Tabela13[[#This Row],[Ociosidade Tarde]]-2))</f>
        <v>-2</v>
      </c>
      <c r="H205">
        <v>0</v>
      </c>
      <c r="I205">
        <v>0</v>
      </c>
      <c r="J205">
        <v>2</v>
      </c>
      <c r="K205" t="s">
        <v>4</v>
      </c>
      <c r="L205">
        <v>1</v>
      </c>
      <c r="M205">
        <v>20</v>
      </c>
      <c r="N205" t="s">
        <v>8</v>
      </c>
      <c r="O205" t="str">
        <f>IF(AND(Tabela13[[#This Row],[Ociosidade Manha]]&gt;2,Tabela13[[#This Row],[Ociosidade Tarde]]&gt;2),"ok","não")</f>
        <v>não</v>
      </c>
      <c r="Q205" t="s">
        <v>379</v>
      </c>
      <c r="R205" s="2" t="str">
        <f>IFERROR(IF(VLOOKUP(Tabela13[[#This Row],[Cod_esc]],'EE''s aptas'!A:B,1,0)=Tabela13[[#This Row],[Cod_esc]],"sim"),"")</f>
        <v/>
      </c>
      <c r="S205" s="2"/>
      <c r="T205" s="2" t="str">
        <f>IFERROR(IF(VLOOKUP(Tabela13[[#This Row],[Cod_esc]],Planilha4!B:B,1,0)=Tabela13[[#This Row],[Cod_esc]],"Consta",),"")</f>
        <v/>
      </c>
      <c r="U205" s="2" t="str">
        <f>IFERROR(IF(VLOOKUP(Tabela13[[#This Row],[Cod_esc]],Planilha4!C:C,1,0)=Tabela13[[#This Row],[Cod_esc]],"Consta"),"")</f>
        <v/>
      </c>
      <c r="V205" s="2" t="str">
        <f>IFERROR(IF(VLOOKUP(Tabela13[[#This Row],[Cod_esc]],Planilha4!D:D,1,0)=Tabela13[[#This Row],[Cod_esc]],"Consta"),"")</f>
        <v/>
      </c>
      <c r="W205" s="2" t="str">
        <f>IFERROR(IF(VLOOKUP(Tabela13[[#This Row],[Cod_esc]],Planilha4!E:E,1,0)=Tabela13[[#This Row],[Cod_esc]],"Consta"),"")</f>
        <v/>
      </c>
      <c r="X205" s="2" t="str">
        <f>IFERROR(IF(VLOOKUP(Tabela13[[#This Row],[Cod_esc]],Planilha4!F:F,1,0)=Tabela13[[#This Row],[Cod_esc]],"Consta"),"")</f>
        <v/>
      </c>
      <c r="Y205" s="2" t="str">
        <f>IF(COUNTBLANK(Tabela13[[#This Row],[Esc1]:[Esc5]])&lt;5,"Consta","")</f>
        <v/>
      </c>
      <c r="Z205" s="2">
        <v>35438424</v>
      </c>
      <c r="AA205" s="2" t="s">
        <v>528</v>
      </c>
      <c r="AB205" s="2">
        <v>2043</v>
      </c>
      <c r="AC205" s="2">
        <v>839</v>
      </c>
    </row>
    <row r="206" spans="1:29" x14ac:dyDescent="0.25">
      <c r="A206" t="s">
        <v>311</v>
      </c>
      <c r="B206" t="s">
        <v>312</v>
      </c>
      <c r="C206" t="s">
        <v>64</v>
      </c>
      <c r="D206">
        <v>461295</v>
      </c>
      <c r="E206" t="s">
        <v>321</v>
      </c>
      <c r="F206">
        <f>IF((Tabela13[[#This Row],[Ociosidade Manha]]-2)&gt;2,2,(Tabela13[[#This Row],[Ociosidade Manha]]-2))</f>
        <v>0</v>
      </c>
      <c r="G206">
        <f>IF((Tabela13[[#This Row],[Ociosidade Tarde]]-2)&gt;3,3,(Tabela13[[#This Row],[Ociosidade Tarde]]-2))</f>
        <v>-1</v>
      </c>
      <c r="H206">
        <v>2</v>
      </c>
      <c r="I206">
        <v>1</v>
      </c>
      <c r="J206">
        <v>0</v>
      </c>
      <c r="K206" t="s">
        <v>4</v>
      </c>
      <c r="L206">
        <v>1</v>
      </c>
      <c r="M206">
        <v>24</v>
      </c>
      <c r="N206" t="s">
        <v>8</v>
      </c>
      <c r="O206" t="str">
        <f>IF(AND(Tabela13[[#This Row],[Ociosidade Manha]]&gt;2,Tabela13[[#This Row],[Ociosidade Tarde]]&gt;2),"ok","não")</f>
        <v>não</v>
      </c>
      <c r="Q206" t="s">
        <v>379</v>
      </c>
      <c r="R206" s="2" t="str">
        <f>IFERROR(IF(VLOOKUP(Tabela13[[#This Row],[Cod_esc]],'EE''s aptas'!A:B,1,0)=Tabela13[[#This Row],[Cod_esc]],"sim"),"")</f>
        <v/>
      </c>
      <c r="S206" s="2"/>
      <c r="T206" s="2" t="str">
        <f>IFERROR(IF(VLOOKUP(Tabela13[[#This Row],[Cod_esc]],Planilha4!B:B,1,0)=Tabela13[[#This Row],[Cod_esc]],"Consta",),"")</f>
        <v/>
      </c>
      <c r="U206" s="2" t="str">
        <f>IFERROR(IF(VLOOKUP(Tabela13[[#This Row],[Cod_esc]],Planilha4!C:C,1,0)=Tabela13[[#This Row],[Cod_esc]],"Consta"),"")</f>
        <v/>
      </c>
      <c r="V206" s="2" t="str">
        <f>IFERROR(IF(VLOOKUP(Tabela13[[#This Row],[Cod_esc]],Planilha4!D:D,1,0)=Tabela13[[#This Row],[Cod_esc]],"Consta"),"")</f>
        <v/>
      </c>
      <c r="W206" s="2" t="str">
        <f>IFERROR(IF(VLOOKUP(Tabela13[[#This Row],[Cod_esc]],Planilha4!E:E,1,0)=Tabela13[[#This Row],[Cod_esc]],"Consta"),"")</f>
        <v/>
      </c>
      <c r="X206" s="2" t="str">
        <f>IFERROR(IF(VLOOKUP(Tabela13[[#This Row],[Cod_esc]],Planilha4!F:F,1,0)=Tabela13[[#This Row],[Cod_esc]],"Consta"),"")</f>
        <v/>
      </c>
      <c r="Y206" s="2" t="str">
        <f>IF(COUNTBLANK(Tabela13[[#This Row],[Esc1]:[Esc5]])&lt;5,"Consta","")</f>
        <v/>
      </c>
      <c r="Z206" s="2">
        <v>35290701</v>
      </c>
      <c r="AA206" s="2" t="s">
        <v>530</v>
      </c>
      <c r="AB206" s="2">
        <v>1372</v>
      </c>
      <c r="AC206" s="2">
        <v>215</v>
      </c>
    </row>
    <row r="207" spans="1:29" x14ac:dyDescent="0.25">
      <c r="A207" t="s">
        <v>311</v>
      </c>
      <c r="B207" t="s">
        <v>315</v>
      </c>
      <c r="C207" t="s">
        <v>64</v>
      </c>
      <c r="D207">
        <v>37473</v>
      </c>
      <c r="E207" t="s">
        <v>322</v>
      </c>
      <c r="F207">
        <f>IF((Tabela13[[#This Row],[Ociosidade Manha]]-2)&gt;2,2,(Tabela13[[#This Row],[Ociosidade Manha]]-2))</f>
        <v>-2</v>
      </c>
      <c r="G207">
        <f>IF((Tabela13[[#This Row],[Ociosidade Tarde]]-2)&gt;3,3,(Tabela13[[#This Row],[Ociosidade Tarde]]-2))</f>
        <v>-2</v>
      </c>
      <c r="H207">
        <v>0</v>
      </c>
      <c r="I207">
        <v>0</v>
      </c>
      <c r="J207">
        <v>13</v>
      </c>
      <c r="K207" t="s">
        <v>4</v>
      </c>
      <c r="L207">
        <v>1</v>
      </c>
      <c r="M207">
        <v>0</v>
      </c>
      <c r="N207" t="s">
        <v>8</v>
      </c>
      <c r="O207" t="str">
        <f>IF(AND(Tabela13[[#This Row],[Ociosidade Manha]]&gt;2,Tabela13[[#This Row],[Ociosidade Tarde]]&gt;2),"ok","não")</f>
        <v>não</v>
      </c>
      <c r="Q207" t="s">
        <v>379</v>
      </c>
      <c r="R207" s="2" t="str">
        <f>IFERROR(IF(VLOOKUP(Tabela13[[#This Row],[Cod_esc]],'EE''s aptas'!A:B,1,0)=Tabela13[[#This Row],[Cod_esc]],"sim"),"")</f>
        <v/>
      </c>
      <c r="S207" s="2"/>
      <c r="T207" s="2" t="str">
        <f>IFERROR(IF(VLOOKUP(Tabela13[[#This Row],[Cod_esc]],Planilha4!B:B,1,0)=Tabela13[[#This Row],[Cod_esc]],"Consta",),"")</f>
        <v/>
      </c>
      <c r="U207" s="2" t="str">
        <f>IFERROR(IF(VLOOKUP(Tabela13[[#This Row],[Cod_esc]],Planilha4!C:C,1,0)=Tabela13[[#This Row],[Cod_esc]],"Consta"),"")</f>
        <v/>
      </c>
      <c r="V207" s="2" t="str">
        <f>IFERROR(IF(VLOOKUP(Tabela13[[#This Row],[Cod_esc]],Planilha4!D:D,1,0)=Tabela13[[#This Row],[Cod_esc]],"Consta"),"")</f>
        <v/>
      </c>
      <c r="W207" s="2" t="str">
        <f>IFERROR(IF(VLOOKUP(Tabela13[[#This Row],[Cod_esc]],Planilha4!E:E,1,0)=Tabela13[[#This Row],[Cod_esc]],"Consta"),"")</f>
        <v/>
      </c>
      <c r="X207" s="2" t="str">
        <f>IFERROR(IF(VLOOKUP(Tabela13[[#This Row],[Cod_esc]],Planilha4!F:F,1,0)=Tabela13[[#This Row],[Cod_esc]],"Consta"),"")</f>
        <v/>
      </c>
      <c r="Y207" s="2" t="str">
        <f>IF(COUNTBLANK(Tabela13[[#This Row],[Esc1]:[Esc5]])&lt;5,"Consta","")</f>
        <v/>
      </c>
      <c r="Z207" s="2">
        <v>35438424</v>
      </c>
      <c r="AA207" s="2" t="s">
        <v>528</v>
      </c>
      <c r="AB207" s="2">
        <v>2043</v>
      </c>
      <c r="AC207" s="2">
        <v>362</v>
      </c>
    </row>
    <row r="208" spans="1:29" x14ac:dyDescent="0.25">
      <c r="A208" t="s">
        <v>324</v>
      </c>
      <c r="B208" t="s">
        <v>325</v>
      </c>
      <c r="C208" t="s">
        <v>64</v>
      </c>
      <c r="D208">
        <v>5356</v>
      </c>
      <c r="E208" t="s">
        <v>326</v>
      </c>
      <c r="F208">
        <f>IF((Tabela13[[#This Row],[Ociosidade Manha]]-2)&gt;2,2,(Tabela13[[#This Row],[Ociosidade Manha]]-2))</f>
        <v>1</v>
      </c>
      <c r="G208">
        <f>IF((Tabela13[[#This Row],[Ociosidade Tarde]]-2)&gt;3,3,(Tabela13[[#This Row],[Ociosidade Tarde]]-2))</f>
        <v>3</v>
      </c>
      <c r="H208">
        <v>3</v>
      </c>
      <c r="I208">
        <v>7</v>
      </c>
      <c r="J208">
        <v>10</v>
      </c>
      <c r="K208" t="s">
        <v>4</v>
      </c>
      <c r="L208">
        <v>1</v>
      </c>
      <c r="M208">
        <v>12</v>
      </c>
      <c r="N208" t="s">
        <v>8</v>
      </c>
      <c r="O208" t="str">
        <f>IF(AND(Tabela13[[#This Row],[Ociosidade Manha]]&gt;2,Tabela13[[#This Row],[Ociosidade Tarde]]&gt;2),"ok","não")</f>
        <v>ok</v>
      </c>
      <c r="P208" t="s">
        <v>371</v>
      </c>
      <c r="Q208" t="s">
        <v>379</v>
      </c>
      <c r="R208" s="2" t="str">
        <f>IFERROR(IF(VLOOKUP(Tabela13[[#This Row],[Cod_esc]],'EE''s aptas'!A:B,1,0)=Tabela13[[#This Row],[Cod_esc]],"sim"),"")</f>
        <v>sim</v>
      </c>
      <c r="S208" s="2"/>
      <c r="T208" s="2" t="str">
        <f>IFERROR(IF(VLOOKUP(Tabela13[[#This Row],[Cod_esc]],Planilha4!B:B,1,0)=Tabela13[[#This Row],[Cod_esc]],"Consta",),"")</f>
        <v/>
      </c>
      <c r="U208" s="2" t="str">
        <f>IFERROR(IF(VLOOKUP(Tabela13[[#This Row],[Cod_esc]],Planilha4!C:C,1,0)=Tabela13[[#This Row],[Cod_esc]],"Consta"),"")</f>
        <v/>
      </c>
      <c r="V208" s="2" t="str">
        <f>IFERROR(IF(VLOOKUP(Tabela13[[#This Row],[Cod_esc]],Planilha4!D:D,1,0)=Tabela13[[#This Row],[Cod_esc]],"Consta"),"")</f>
        <v/>
      </c>
      <c r="W208" s="2" t="str">
        <f>IFERROR(IF(VLOOKUP(Tabela13[[#This Row],[Cod_esc]],Planilha4!E:E,1,0)=Tabela13[[#This Row],[Cod_esc]],"Consta"),"")</f>
        <v/>
      </c>
      <c r="X208" s="2" t="str">
        <f>IFERROR(IF(VLOOKUP(Tabela13[[#This Row],[Cod_esc]],Planilha4!F:F,1,0)=Tabela13[[#This Row],[Cod_esc]],"Consta"),"")</f>
        <v/>
      </c>
      <c r="Y208" s="2" t="str">
        <f>IF(COUNTBLANK(Tabela13[[#This Row],[Esc1]:[Esc5]])&lt;5,"Consta","")</f>
        <v/>
      </c>
      <c r="Z208" s="2">
        <v>35428929</v>
      </c>
      <c r="AA208" s="2" t="s">
        <v>529</v>
      </c>
      <c r="AB208" s="2">
        <v>3926</v>
      </c>
      <c r="AC208" s="2">
        <v>570</v>
      </c>
    </row>
    <row r="209" spans="1:29" x14ac:dyDescent="0.25">
      <c r="A209" t="s">
        <v>327</v>
      </c>
      <c r="B209" t="s">
        <v>328</v>
      </c>
      <c r="C209" t="s">
        <v>328</v>
      </c>
      <c r="D209">
        <v>7195</v>
      </c>
      <c r="E209" t="s">
        <v>329</v>
      </c>
      <c r="F209">
        <f>IF((Tabela13[[#This Row],[Ociosidade Manha]]-2)&gt;2,2,(Tabela13[[#This Row],[Ociosidade Manha]]-2))</f>
        <v>-2</v>
      </c>
      <c r="G209">
        <f>IF((Tabela13[[#This Row],[Ociosidade Tarde]]-2)&gt;3,3,(Tabela13[[#This Row],[Ociosidade Tarde]]-2))</f>
        <v>-2</v>
      </c>
      <c r="H209">
        <v>0</v>
      </c>
      <c r="I209">
        <v>0</v>
      </c>
      <c r="J209">
        <v>0</v>
      </c>
      <c r="K209" t="s">
        <v>4</v>
      </c>
      <c r="L209">
        <v>1</v>
      </c>
      <c r="M209">
        <v>17</v>
      </c>
      <c r="N209" t="s">
        <v>8</v>
      </c>
      <c r="O209" t="str">
        <f>IF(AND(Tabela13[[#This Row],[Ociosidade Manha]]&gt;2,Tabela13[[#This Row],[Ociosidade Tarde]]&gt;2),"ok","não")</f>
        <v>não</v>
      </c>
      <c r="Q209" t="s">
        <v>379</v>
      </c>
      <c r="R209" s="2" t="str">
        <f>IFERROR(IF(VLOOKUP(Tabela13[[#This Row],[Cod_esc]],'EE''s aptas'!A:B,1,0)=Tabela13[[#This Row],[Cod_esc]],"sim"),"")</f>
        <v/>
      </c>
      <c r="S209" s="2"/>
      <c r="T209" s="2" t="str">
        <f>IFERROR(IF(VLOOKUP(Tabela13[[#This Row],[Cod_esc]],Planilha4!B:B,1,0)=Tabela13[[#This Row],[Cod_esc]],"Consta",),"")</f>
        <v/>
      </c>
      <c r="U209" s="2" t="str">
        <f>IFERROR(IF(VLOOKUP(Tabela13[[#This Row],[Cod_esc]],Planilha4!C:C,1,0)=Tabela13[[#This Row],[Cod_esc]],"Consta"),"")</f>
        <v/>
      </c>
      <c r="V209" s="2" t="str">
        <f>IFERROR(IF(VLOOKUP(Tabela13[[#This Row],[Cod_esc]],Planilha4!D:D,1,0)=Tabela13[[#This Row],[Cod_esc]],"Consta"),"")</f>
        <v/>
      </c>
      <c r="W209" s="2" t="str">
        <f>IFERROR(IF(VLOOKUP(Tabela13[[#This Row],[Cod_esc]],Planilha4!E:E,1,0)=Tabela13[[#This Row],[Cod_esc]],"Consta"),"")</f>
        <v/>
      </c>
      <c r="X209" s="2" t="str">
        <f>IFERROR(IF(VLOOKUP(Tabela13[[#This Row],[Cod_esc]],Planilha4!F:F,1,0)=Tabela13[[#This Row],[Cod_esc]],"Consta"),"")</f>
        <v/>
      </c>
      <c r="Y209" s="2" t="str">
        <f>IF(COUNTBLANK(Tabela13[[#This Row],[Esc1]:[Esc5]])&lt;5,"Consta","")</f>
        <v/>
      </c>
      <c r="Z209" s="2">
        <v>35364265</v>
      </c>
      <c r="AA209" s="2" t="s">
        <v>536</v>
      </c>
      <c r="AB209" s="2">
        <v>1944</v>
      </c>
      <c r="AC209" s="2">
        <v>635</v>
      </c>
    </row>
    <row r="210" spans="1:29" x14ac:dyDescent="0.25">
      <c r="A210" t="s">
        <v>327</v>
      </c>
      <c r="B210" t="s">
        <v>328</v>
      </c>
      <c r="C210" t="s">
        <v>328</v>
      </c>
      <c r="D210">
        <v>7213</v>
      </c>
      <c r="E210" t="s">
        <v>330</v>
      </c>
      <c r="F210">
        <f>IF((Tabela13[[#This Row],[Ociosidade Manha]]-2)&gt;2,2,(Tabela13[[#This Row],[Ociosidade Manha]]-2))</f>
        <v>1</v>
      </c>
      <c r="G210">
        <f>IF((Tabela13[[#This Row],[Ociosidade Tarde]]-2)&gt;3,3,(Tabela13[[#This Row],[Ociosidade Tarde]]-2))</f>
        <v>-2</v>
      </c>
      <c r="H210">
        <v>3</v>
      </c>
      <c r="I210">
        <v>0</v>
      </c>
      <c r="J210">
        <v>6</v>
      </c>
      <c r="K210" t="s">
        <v>4</v>
      </c>
      <c r="L210">
        <v>1</v>
      </c>
      <c r="M210">
        <v>17</v>
      </c>
      <c r="N210" t="s">
        <v>8</v>
      </c>
      <c r="O210" t="str">
        <f>IF(AND(Tabela13[[#This Row],[Ociosidade Manha]]&gt;2,Tabela13[[#This Row],[Ociosidade Tarde]]&gt;2),"ok","não")</f>
        <v>não</v>
      </c>
      <c r="Q210" t="s">
        <v>379</v>
      </c>
      <c r="R210" s="2" t="str">
        <f>IFERROR(IF(VLOOKUP(Tabela13[[#This Row],[Cod_esc]],'EE''s aptas'!A:B,1,0)=Tabela13[[#This Row],[Cod_esc]],"sim"),"")</f>
        <v/>
      </c>
      <c r="S210" s="2"/>
      <c r="T210" s="2" t="str">
        <f>IFERROR(IF(VLOOKUP(Tabela13[[#This Row],[Cod_esc]],Planilha4!B:B,1,0)=Tabela13[[#This Row],[Cod_esc]],"Consta",),"")</f>
        <v/>
      </c>
      <c r="U210" s="2" t="str">
        <f>IFERROR(IF(VLOOKUP(Tabela13[[#This Row],[Cod_esc]],Planilha4!C:C,1,0)=Tabela13[[#This Row],[Cod_esc]],"Consta"),"")</f>
        <v/>
      </c>
      <c r="V210" s="2" t="str">
        <f>IFERROR(IF(VLOOKUP(Tabela13[[#This Row],[Cod_esc]],Planilha4!D:D,1,0)=Tabela13[[#This Row],[Cod_esc]],"Consta"),"")</f>
        <v/>
      </c>
      <c r="W210" s="2" t="str">
        <f>IFERROR(IF(VLOOKUP(Tabela13[[#This Row],[Cod_esc]],Planilha4!E:E,1,0)=Tabela13[[#This Row],[Cod_esc]],"Consta"),"")</f>
        <v/>
      </c>
      <c r="X210" s="2" t="str">
        <f>IFERROR(IF(VLOOKUP(Tabela13[[#This Row],[Cod_esc]],Planilha4!F:F,1,0)=Tabela13[[#This Row],[Cod_esc]],"Consta"),"")</f>
        <v/>
      </c>
      <c r="Y210" s="2" t="str">
        <f>IF(COUNTBLANK(Tabela13[[#This Row],[Esc1]:[Esc5]])&lt;5,"Consta","")</f>
        <v/>
      </c>
      <c r="Z210" s="2">
        <v>35364265</v>
      </c>
      <c r="AA210" s="2" t="s">
        <v>536</v>
      </c>
      <c r="AB210" s="2">
        <v>1944</v>
      </c>
      <c r="AC210" s="2">
        <v>340</v>
      </c>
    </row>
    <row r="211" spans="1:29" x14ac:dyDescent="0.25">
      <c r="A211" t="s">
        <v>327</v>
      </c>
      <c r="B211" t="s">
        <v>328</v>
      </c>
      <c r="C211" t="s">
        <v>328</v>
      </c>
      <c r="D211">
        <v>7262</v>
      </c>
      <c r="E211" t="s">
        <v>331</v>
      </c>
      <c r="F211">
        <f>IF((Tabela13[[#This Row],[Ociosidade Manha]]-2)&gt;2,2,(Tabela13[[#This Row],[Ociosidade Manha]]-2))</f>
        <v>0</v>
      </c>
      <c r="G211">
        <f>IF((Tabela13[[#This Row],[Ociosidade Tarde]]-2)&gt;3,3,(Tabela13[[#This Row],[Ociosidade Tarde]]-2))</f>
        <v>0</v>
      </c>
      <c r="H211">
        <v>2</v>
      </c>
      <c r="I211">
        <v>2</v>
      </c>
      <c r="J211">
        <v>7</v>
      </c>
      <c r="K211" t="s">
        <v>4</v>
      </c>
      <c r="L211">
        <v>1</v>
      </c>
      <c r="M211">
        <v>14</v>
      </c>
      <c r="N211" t="s">
        <v>8</v>
      </c>
      <c r="O211" t="str">
        <f>IF(AND(Tabela13[[#This Row],[Ociosidade Manha]]&gt;2,Tabela13[[#This Row],[Ociosidade Tarde]]&gt;2),"ok","não")</f>
        <v>não</v>
      </c>
      <c r="Q211" t="s">
        <v>379</v>
      </c>
      <c r="R211" s="2" t="str">
        <f>IFERROR(IF(VLOOKUP(Tabela13[[#This Row],[Cod_esc]],'EE''s aptas'!A:B,1,0)=Tabela13[[#This Row],[Cod_esc]],"sim"),"")</f>
        <v/>
      </c>
      <c r="S211" s="2"/>
      <c r="T211" s="2" t="str">
        <f>IFERROR(IF(VLOOKUP(Tabela13[[#This Row],[Cod_esc]],Planilha4!B:B,1,0)=Tabela13[[#This Row],[Cod_esc]],"Consta",),"")</f>
        <v/>
      </c>
      <c r="U211" s="2" t="str">
        <f>IFERROR(IF(VLOOKUP(Tabela13[[#This Row],[Cod_esc]],Planilha4!C:C,1,0)=Tabela13[[#This Row],[Cod_esc]],"Consta"),"")</f>
        <v/>
      </c>
      <c r="V211" s="2" t="str">
        <f>IFERROR(IF(VLOOKUP(Tabela13[[#This Row],[Cod_esc]],Planilha4!D:D,1,0)=Tabela13[[#This Row],[Cod_esc]],"Consta"),"")</f>
        <v/>
      </c>
      <c r="W211" s="2" t="str">
        <f>IFERROR(IF(VLOOKUP(Tabela13[[#This Row],[Cod_esc]],Planilha4!E:E,1,0)=Tabela13[[#This Row],[Cod_esc]],"Consta"),"")</f>
        <v/>
      </c>
      <c r="X211" s="2" t="str">
        <f>IFERROR(IF(VLOOKUP(Tabela13[[#This Row],[Cod_esc]],Planilha4!F:F,1,0)=Tabela13[[#This Row],[Cod_esc]],"Consta"),"")</f>
        <v/>
      </c>
      <c r="Y211" s="2" t="str">
        <f>IF(COUNTBLANK(Tabela13[[#This Row],[Esc1]:[Esc5]])&lt;5,"Consta","")</f>
        <v/>
      </c>
      <c r="Z211" s="2">
        <v>35364265</v>
      </c>
      <c r="AA211" s="2" t="s">
        <v>536</v>
      </c>
      <c r="AB211" s="2">
        <v>1944</v>
      </c>
      <c r="AC211" s="2">
        <v>100</v>
      </c>
    </row>
    <row r="212" spans="1:29" x14ac:dyDescent="0.25">
      <c r="A212" t="s">
        <v>327</v>
      </c>
      <c r="B212" t="s">
        <v>328</v>
      </c>
      <c r="C212" t="s">
        <v>328</v>
      </c>
      <c r="D212">
        <v>7237</v>
      </c>
      <c r="E212" t="s">
        <v>332</v>
      </c>
      <c r="F212">
        <f>IF((Tabela13[[#This Row],[Ociosidade Manha]]-2)&gt;2,2,(Tabela13[[#This Row],[Ociosidade Manha]]-2))</f>
        <v>2</v>
      </c>
      <c r="G212">
        <f>IF((Tabela13[[#This Row],[Ociosidade Tarde]]-2)&gt;3,3,(Tabela13[[#This Row],[Ociosidade Tarde]]-2))</f>
        <v>0</v>
      </c>
      <c r="H212">
        <v>5</v>
      </c>
      <c r="I212">
        <v>2</v>
      </c>
      <c r="J212">
        <v>0</v>
      </c>
      <c r="K212" t="s">
        <v>4</v>
      </c>
      <c r="L212">
        <v>1</v>
      </c>
      <c r="M212">
        <v>18</v>
      </c>
      <c r="N212" t="s">
        <v>8</v>
      </c>
      <c r="O212" t="str">
        <f>IF(AND(Tabela13[[#This Row],[Ociosidade Manha]]&gt;2,Tabela13[[#This Row],[Ociosidade Tarde]]&gt;2),"ok","não")</f>
        <v>não</v>
      </c>
      <c r="Q212" t="s">
        <v>379</v>
      </c>
      <c r="R212" s="2" t="str">
        <f>IFERROR(IF(VLOOKUP(Tabela13[[#This Row],[Cod_esc]],'EE''s aptas'!A:B,1,0)=Tabela13[[#This Row],[Cod_esc]],"sim"),"")</f>
        <v/>
      </c>
      <c r="S212" s="2"/>
      <c r="T212" s="2" t="str">
        <f>IFERROR(IF(VLOOKUP(Tabela13[[#This Row],[Cod_esc]],Planilha4!B:B,1,0)=Tabela13[[#This Row],[Cod_esc]],"Consta",),"")</f>
        <v/>
      </c>
      <c r="U212" s="2" t="str">
        <f>IFERROR(IF(VLOOKUP(Tabela13[[#This Row],[Cod_esc]],Planilha4!C:C,1,0)=Tabela13[[#This Row],[Cod_esc]],"Consta"),"")</f>
        <v/>
      </c>
      <c r="V212" s="2" t="str">
        <f>IFERROR(IF(VLOOKUP(Tabela13[[#This Row],[Cod_esc]],Planilha4!D:D,1,0)=Tabela13[[#This Row],[Cod_esc]],"Consta"),"")</f>
        <v/>
      </c>
      <c r="W212" s="2" t="str">
        <f>IFERROR(IF(VLOOKUP(Tabela13[[#This Row],[Cod_esc]],Planilha4!E:E,1,0)=Tabela13[[#This Row],[Cod_esc]],"Consta"),"")</f>
        <v/>
      </c>
      <c r="X212" s="2" t="str">
        <f>IFERROR(IF(VLOOKUP(Tabela13[[#This Row],[Cod_esc]],Planilha4!F:F,1,0)=Tabela13[[#This Row],[Cod_esc]],"Consta"),"")</f>
        <v/>
      </c>
      <c r="Y212" s="2" t="str">
        <f>IF(COUNTBLANK(Tabela13[[#This Row],[Esc1]:[Esc5]])&lt;5,"Consta","")</f>
        <v/>
      </c>
      <c r="Z212" s="2">
        <v>35364265</v>
      </c>
      <c r="AA212" s="2" t="s">
        <v>536</v>
      </c>
      <c r="AB212" s="2">
        <v>1944</v>
      </c>
      <c r="AC212" s="2">
        <v>448</v>
      </c>
    </row>
    <row r="213" spans="1:29" x14ac:dyDescent="0.25">
      <c r="A213" t="s">
        <v>327</v>
      </c>
      <c r="B213" t="s">
        <v>328</v>
      </c>
      <c r="C213" t="s">
        <v>328</v>
      </c>
      <c r="D213">
        <v>908927</v>
      </c>
      <c r="E213" t="s">
        <v>333</v>
      </c>
      <c r="F213">
        <f>IF((Tabela13[[#This Row],[Ociosidade Manha]]-2)&gt;2,2,(Tabela13[[#This Row],[Ociosidade Manha]]-2))</f>
        <v>-2</v>
      </c>
      <c r="G213">
        <f>IF((Tabela13[[#This Row],[Ociosidade Tarde]]-2)&gt;3,3,(Tabela13[[#This Row],[Ociosidade Tarde]]-2))</f>
        <v>-2</v>
      </c>
      <c r="H213">
        <v>0</v>
      </c>
      <c r="I213">
        <v>0</v>
      </c>
      <c r="J213">
        <v>0</v>
      </c>
      <c r="K213" t="s">
        <v>4</v>
      </c>
      <c r="L213">
        <v>1</v>
      </c>
      <c r="M213">
        <v>18</v>
      </c>
      <c r="N213" t="s">
        <v>8</v>
      </c>
      <c r="O213" t="str">
        <f>IF(AND(Tabela13[[#This Row],[Ociosidade Manha]]&gt;2,Tabela13[[#This Row],[Ociosidade Tarde]]&gt;2),"ok","não")</f>
        <v>não</v>
      </c>
      <c r="Q213" t="s">
        <v>379</v>
      </c>
      <c r="R213" s="2" t="str">
        <f>IFERROR(IF(VLOOKUP(Tabela13[[#This Row],[Cod_esc]],'EE''s aptas'!A:B,1,0)=Tabela13[[#This Row],[Cod_esc]],"sim"),"")</f>
        <v/>
      </c>
      <c r="S213" s="2"/>
      <c r="T213" s="2" t="str">
        <f>IFERROR(IF(VLOOKUP(Tabela13[[#This Row],[Cod_esc]],Planilha4!B:B,1,0)=Tabela13[[#This Row],[Cod_esc]],"Consta",),"")</f>
        <v/>
      </c>
      <c r="U213" s="2" t="str">
        <f>IFERROR(IF(VLOOKUP(Tabela13[[#This Row],[Cod_esc]],Planilha4!C:C,1,0)=Tabela13[[#This Row],[Cod_esc]],"Consta"),"")</f>
        <v/>
      </c>
      <c r="V213" s="2" t="str">
        <f>IFERROR(IF(VLOOKUP(Tabela13[[#This Row],[Cod_esc]],Planilha4!D:D,1,0)=Tabela13[[#This Row],[Cod_esc]],"Consta"),"")</f>
        <v/>
      </c>
      <c r="W213" s="2" t="str">
        <f>IFERROR(IF(VLOOKUP(Tabela13[[#This Row],[Cod_esc]],Planilha4!E:E,1,0)=Tabela13[[#This Row],[Cod_esc]],"Consta"),"")</f>
        <v/>
      </c>
      <c r="X213" s="2" t="str">
        <f>IFERROR(IF(VLOOKUP(Tabela13[[#This Row],[Cod_esc]],Planilha4!F:F,1,0)=Tabela13[[#This Row],[Cod_esc]],"Consta"),"")</f>
        <v/>
      </c>
      <c r="Y213" s="2" t="str">
        <f>IF(COUNTBLANK(Tabela13[[#This Row],[Esc1]:[Esc5]])&lt;5,"Consta","")</f>
        <v/>
      </c>
      <c r="Z213" s="2">
        <v>35364265</v>
      </c>
      <c r="AA213" s="2" t="s">
        <v>536</v>
      </c>
      <c r="AB213" s="2">
        <v>1944</v>
      </c>
      <c r="AC213" s="2">
        <v>416</v>
      </c>
    </row>
    <row r="214" spans="1:29" x14ac:dyDescent="0.25">
      <c r="A214" t="s">
        <v>334</v>
      </c>
      <c r="B214" t="s">
        <v>334</v>
      </c>
      <c r="C214" t="s">
        <v>334</v>
      </c>
      <c r="D214">
        <v>10194</v>
      </c>
      <c r="E214" t="s">
        <v>335</v>
      </c>
      <c r="F214">
        <f>IF((Tabela13[[#This Row],[Ociosidade Manha]]-2)&gt;2,2,(Tabela13[[#This Row],[Ociosidade Manha]]-2))</f>
        <v>-2</v>
      </c>
      <c r="G214">
        <f>IF((Tabela13[[#This Row],[Ociosidade Tarde]]-2)&gt;3,3,(Tabela13[[#This Row],[Ociosidade Tarde]]-2))</f>
        <v>0</v>
      </c>
      <c r="H214">
        <v>0</v>
      </c>
      <c r="I214">
        <v>2</v>
      </c>
      <c r="J214">
        <v>4</v>
      </c>
      <c r="K214" t="s">
        <v>4</v>
      </c>
      <c r="L214">
        <v>1</v>
      </c>
      <c r="M214">
        <v>15</v>
      </c>
      <c r="N214" t="s">
        <v>8</v>
      </c>
      <c r="O214" t="str">
        <f>IF(AND(Tabela13[[#This Row],[Ociosidade Manha]]&gt;2,Tabela13[[#This Row],[Ociosidade Tarde]]&gt;2),"ok","não")</f>
        <v>não</v>
      </c>
      <c r="Q214" t="s">
        <v>379</v>
      </c>
      <c r="R214" s="2" t="str">
        <f>IFERROR(IF(VLOOKUP(Tabela13[[#This Row],[Cod_esc]],'EE''s aptas'!A:B,1,0)=Tabela13[[#This Row],[Cod_esc]],"sim"),"")</f>
        <v/>
      </c>
      <c r="S214" s="2"/>
      <c r="T214" s="2" t="str">
        <f>IFERROR(IF(VLOOKUP(Tabela13[[#This Row],[Cod_esc]],Planilha4!B:B,1,0)=Tabela13[[#This Row],[Cod_esc]],"Consta",),"")</f>
        <v/>
      </c>
      <c r="U214" s="2" t="str">
        <f>IFERROR(IF(VLOOKUP(Tabela13[[#This Row],[Cod_esc]],Planilha4!C:C,1,0)=Tabela13[[#This Row],[Cod_esc]],"Consta"),"")</f>
        <v/>
      </c>
      <c r="V214" s="2" t="str">
        <f>IFERROR(IF(VLOOKUP(Tabela13[[#This Row],[Cod_esc]],Planilha4!D:D,1,0)=Tabela13[[#This Row],[Cod_esc]],"Consta"),"")</f>
        <v/>
      </c>
      <c r="W214" s="2" t="str">
        <f>IFERROR(IF(VLOOKUP(Tabela13[[#This Row],[Cod_esc]],Planilha4!E:E,1,0)=Tabela13[[#This Row],[Cod_esc]],"Consta"),"")</f>
        <v/>
      </c>
      <c r="X214" s="2" t="str">
        <f>IFERROR(IF(VLOOKUP(Tabela13[[#This Row],[Cod_esc]],Planilha4!F:F,1,0)=Tabela13[[#This Row],[Cod_esc]],"Consta"),"")</f>
        <v/>
      </c>
      <c r="Y214" s="2" t="str">
        <f>IF(COUNTBLANK(Tabela13[[#This Row],[Esc1]:[Esc5]])&lt;5,"Consta","")</f>
        <v/>
      </c>
      <c r="Z214" s="2">
        <v>35005365</v>
      </c>
      <c r="AA214" s="2" t="s">
        <v>539</v>
      </c>
      <c r="AB214" s="2">
        <v>1810</v>
      </c>
      <c r="AC214" s="2">
        <v>391</v>
      </c>
    </row>
    <row r="215" spans="1:29" x14ac:dyDescent="0.25">
      <c r="A215" t="s">
        <v>334</v>
      </c>
      <c r="B215" t="s">
        <v>334</v>
      </c>
      <c r="C215" t="s">
        <v>334</v>
      </c>
      <c r="D215">
        <v>10259</v>
      </c>
      <c r="E215" t="s">
        <v>336</v>
      </c>
      <c r="F215">
        <f>IF((Tabela13[[#This Row],[Ociosidade Manha]]-2)&gt;2,2,(Tabela13[[#This Row],[Ociosidade Manha]]-2))</f>
        <v>-1</v>
      </c>
      <c r="G215">
        <f>IF((Tabela13[[#This Row],[Ociosidade Tarde]]-2)&gt;3,3,(Tabela13[[#This Row],[Ociosidade Tarde]]-2))</f>
        <v>-2</v>
      </c>
      <c r="H215">
        <v>1</v>
      </c>
      <c r="I215">
        <v>0</v>
      </c>
      <c r="J215">
        <v>11</v>
      </c>
      <c r="K215" t="s">
        <v>4</v>
      </c>
      <c r="L215">
        <v>1</v>
      </c>
      <c r="M215">
        <v>17</v>
      </c>
      <c r="N215" t="s">
        <v>8</v>
      </c>
      <c r="O215" t="str">
        <f>IF(AND(Tabela13[[#This Row],[Ociosidade Manha]]&gt;2,Tabela13[[#This Row],[Ociosidade Tarde]]&gt;2),"ok","não")</f>
        <v>não</v>
      </c>
      <c r="Q215" t="s">
        <v>379</v>
      </c>
      <c r="R215" s="2" t="str">
        <f>IFERROR(IF(VLOOKUP(Tabela13[[#This Row],[Cod_esc]],'EE''s aptas'!A:B,1,0)=Tabela13[[#This Row],[Cod_esc]],"sim"),"")</f>
        <v/>
      </c>
      <c r="S215" s="2"/>
      <c r="T215" s="2" t="str">
        <f>IFERROR(IF(VLOOKUP(Tabela13[[#This Row],[Cod_esc]],Planilha4!B:B,1,0)=Tabela13[[#This Row],[Cod_esc]],"Consta",),"")</f>
        <v/>
      </c>
      <c r="U215" s="2" t="str">
        <f>IFERROR(IF(VLOOKUP(Tabela13[[#This Row],[Cod_esc]],Planilha4!C:C,1,0)=Tabela13[[#This Row],[Cod_esc]],"Consta"),"")</f>
        <v/>
      </c>
      <c r="V215" s="2" t="str">
        <f>IFERROR(IF(VLOOKUP(Tabela13[[#This Row],[Cod_esc]],Planilha4!D:D,1,0)=Tabela13[[#This Row],[Cod_esc]],"Consta"),"")</f>
        <v/>
      </c>
      <c r="W215" s="2" t="str">
        <f>IFERROR(IF(VLOOKUP(Tabela13[[#This Row],[Cod_esc]],Planilha4!E:E,1,0)=Tabela13[[#This Row],[Cod_esc]],"Consta"),"")</f>
        <v/>
      </c>
      <c r="X215" s="2" t="str">
        <f>IFERROR(IF(VLOOKUP(Tabela13[[#This Row],[Cod_esc]],Planilha4!F:F,1,0)=Tabela13[[#This Row],[Cod_esc]],"Consta"),"")</f>
        <v/>
      </c>
      <c r="Y215" s="2" t="str">
        <f>IF(COUNTBLANK(Tabela13[[#This Row],[Esc1]:[Esc5]])&lt;5,"Consta","")</f>
        <v/>
      </c>
      <c r="Z215" s="2">
        <v>35005365</v>
      </c>
      <c r="AA215" s="2" t="s">
        <v>539</v>
      </c>
      <c r="AB215" s="2">
        <v>1810</v>
      </c>
      <c r="AC215" s="2">
        <v>473</v>
      </c>
    </row>
    <row r="216" spans="1:29" x14ac:dyDescent="0.25">
      <c r="A216" t="s">
        <v>334</v>
      </c>
      <c r="B216" t="s">
        <v>334</v>
      </c>
      <c r="C216" t="s">
        <v>334</v>
      </c>
      <c r="D216">
        <v>40769</v>
      </c>
      <c r="E216" t="s">
        <v>337</v>
      </c>
      <c r="F216">
        <f>IF((Tabela13[[#This Row],[Ociosidade Manha]]-2)&gt;2,2,(Tabela13[[#This Row],[Ociosidade Manha]]-2))</f>
        <v>-2</v>
      </c>
      <c r="G216">
        <f>IF((Tabela13[[#This Row],[Ociosidade Tarde]]-2)&gt;3,3,(Tabela13[[#This Row],[Ociosidade Tarde]]-2))</f>
        <v>-2</v>
      </c>
      <c r="H216">
        <v>0</v>
      </c>
      <c r="I216">
        <v>0</v>
      </c>
      <c r="J216">
        <v>4</v>
      </c>
      <c r="K216" t="s">
        <v>4</v>
      </c>
      <c r="L216">
        <v>1</v>
      </c>
      <c r="M216">
        <v>18</v>
      </c>
      <c r="N216" t="s">
        <v>8</v>
      </c>
      <c r="O216" t="str">
        <f>IF(AND(Tabela13[[#This Row],[Ociosidade Manha]]&gt;2,Tabela13[[#This Row],[Ociosidade Tarde]]&gt;2),"ok","não")</f>
        <v>não</v>
      </c>
      <c r="Q216" t="s">
        <v>379</v>
      </c>
      <c r="R216" s="2" t="str">
        <f>IFERROR(IF(VLOOKUP(Tabela13[[#This Row],[Cod_esc]],'EE''s aptas'!A:B,1,0)=Tabela13[[#This Row],[Cod_esc]],"sim"),"")</f>
        <v/>
      </c>
      <c r="S216" s="2"/>
      <c r="T216" s="2" t="str">
        <f>IFERROR(IF(VLOOKUP(Tabela13[[#This Row],[Cod_esc]],Planilha4!B:B,1,0)=Tabela13[[#This Row],[Cod_esc]],"Consta",),"")</f>
        <v/>
      </c>
      <c r="U216" s="2" t="str">
        <f>IFERROR(IF(VLOOKUP(Tabela13[[#This Row],[Cod_esc]],Planilha4!C:C,1,0)=Tabela13[[#This Row],[Cod_esc]],"Consta"),"")</f>
        <v/>
      </c>
      <c r="V216" s="2" t="str">
        <f>IFERROR(IF(VLOOKUP(Tabela13[[#This Row],[Cod_esc]],Planilha4!D:D,1,0)=Tabela13[[#This Row],[Cod_esc]],"Consta"),"")</f>
        <v/>
      </c>
      <c r="W216" s="2" t="str">
        <f>IFERROR(IF(VLOOKUP(Tabela13[[#This Row],[Cod_esc]],Planilha4!E:E,1,0)=Tabela13[[#This Row],[Cod_esc]],"Consta"),"")</f>
        <v/>
      </c>
      <c r="X216" s="2" t="str">
        <f>IFERROR(IF(VLOOKUP(Tabela13[[#This Row],[Cod_esc]],Planilha4!F:F,1,0)=Tabela13[[#This Row],[Cod_esc]],"Consta"),"")</f>
        <v/>
      </c>
      <c r="Y216" s="2" t="str">
        <f>IF(COUNTBLANK(Tabela13[[#This Row],[Esc1]:[Esc5]])&lt;5,"Consta","")</f>
        <v/>
      </c>
      <c r="Z216" s="2">
        <v>35005365</v>
      </c>
      <c r="AA216" s="2" t="s">
        <v>539</v>
      </c>
      <c r="AB216" s="2">
        <v>1810</v>
      </c>
      <c r="AC216" s="2">
        <v>264</v>
      </c>
    </row>
    <row r="217" spans="1:29" x14ac:dyDescent="0.25">
      <c r="A217" t="s">
        <v>334</v>
      </c>
      <c r="B217" t="s">
        <v>334</v>
      </c>
      <c r="C217" t="s">
        <v>334</v>
      </c>
      <c r="D217">
        <v>902494</v>
      </c>
      <c r="E217" t="s">
        <v>338</v>
      </c>
      <c r="F217">
        <f>IF((Tabela13[[#This Row],[Ociosidade Manha]]-2)&gt;2,2,(Tabela13[[#This Row],[Ociosidade Manha]]-2))</f>
        <v>1</v>
      </c>
      <c r="G217">
        <f>IF((Tabela13[[#This Row],[Ociosidade Tarde]]-2)&gt;3,3,(Tabela13[[#This Row],[Ociosidade Tarde]]-2))</f>
        <v>1</v>
      </c>
      <c r="H217">
        <v>3</v>
      </c>
      <c r="I217">
        <v>3</v>
      </c>
      <c r="J217">
        <v>0</v>
      </c>
      <c r="K217" t="s">
        <v>4</v>
      </c>
      <c r="L217">
        <v>0</v>
      </c>
      <c r="M217">
        <v>18</v>
      </c>
      <c r="N217" t="s">
        <v>8</v>
      </c>
      <c r="O217" t="str">
        <f>IF(AND(Tabela13[[#This Row],[Ociosidade Manha]]&gt;2,Tabela13[[#This Row],[Ociosidade Tarde]]&gt;2),"ok","não")</f>
        <v>ok</v>
      </c>
      <c r="Q217" t="s">
        <v>379</v>
      </c>
      <c r="R217" s="2" t="str">
        <f>IFERROR(IF(VLOOKUP(Tabela13[[#This Row],[Cod_esc]],'EE''s aptas'!A:B,1,0)=Tabela13[[#This Row],[Cod_esc]],"sim"),"")</f>
        <v/>
      </c>
      <c r="S217" s="2"/>
      <c r="T217" s="2" t="str">
        <f>IFERROR(IF(VLOOKUP(Tabela13[[#This Row],[Cod_esc]],Planilha4!B:B,1,0)=Tabela13[[#This Row],[Cod_esc]],"Consta",),"")</f>
        <v/>
      </c>
      <c r="U217" s="2" t="str">
        <f>IFERROR(IF(VLOOKUP(Tabela13[[#This Row],[Cod_esc]],Planilha4!C:C,1,0)=Tabela13[[#This Row],[Cod_esc]],"Consta"),"")</f>
        <v/>
      </c>
      <c r="V217" s="2" t="str">
        <f>IFERROR(IF(VLOOKUP(Tabela13[[#This Row],[Cod_esc]],Planilha4!D:D,1,0)=Tabela13[[#This Row],[Cod_esc]],"Consta"),"")</f>
        <v/>
      </c>
      <c r="W217" s="2" t="str">
        <f>IFERROR(IF(VLOOKUP(Tabela13[[#This Row],[Cod_esc]],Planilha4!E:E,1,0)=Tabela13[[#This Row],[Cod_esc]],"Consta"),"")</f>
        <v/>
      </c>
      <c r="X217" s="2" t="str">
        <f>IFERROR(IF(VLOOKUP(Tabela13[[#This Row],[Cod_esc]],Planilha4!F:F,1,0)=Tabela13[[#This Row],[Cod_esc]],"Consta"),"")</f>
        <v/>
      </c>
      <c r="Y217" s="2" t="str">
        <f>IF(COUNTBLANK(Tabela13[[#This Row],[Esc1]:[Esc5]])&lt;5,"Consta","")</f>
        <v/>
      </c>
      <c r="Z217" s="2">
        <v>35005365</v>
      </c>
      <c r="AA217" s="2" t="s">
        <v>539</v>
      </c>
      <c r="AB217" s="2">
        <v>1810</v>
      </c>
      <c r="AC217" s="2">
        <v>152</v>
      </c>
    </row>
    <row r="218" spans="1:29" x14ac:dyDescent="0.25">
      <c r="A218" t="s">
        <v>334</v>
      </c>
      <c r="B218" t="s">
        <v>334</v>
      </c>
      <c r="C218" t="s">
        <v>334</v>
      </c>
      <c r="D218">
        <v>10352</v>
      </c>
      <c r="E218" t="s">
        <v>339</v>
      </c>
      <c r="F218">
        <f>IF((Tabela13[[#This Row],[Ociosidade Manha]]-2)&gt;2,2,(Tabela13[[#This Row],[Ociosidade Manha]]-2))</f>
        <v>-1</v>
      </c>
      <c r="G218">
        <f>IF((Tabela13[[#This Row],[Ociosidade Tarde]]-2)&gt;3,3,(Tabela13[[#This Row],[Ociosidade Tarde]]-2))</f>
        <v>-1</v>
      </c>
      <c r="H218">
        <v>1</v>
      </c>
      <c r="I218">
        <v>1</v>
      </c>
      <c r="J218">
        <v>7</v>
      </c>
      <c r="K218" t="s">
        <v>4</v>
      </c>
      <c r="L218">
        <v>1</v>
      </c>
      <c r="M218">
        <v>7</v>
      </c>
      <c r="N218" t="s">
        <v>8</v>
      </c>
      <c r="O218" t="str">
        <f>IF(AND(Tabela13[[#This Row],[Ociosidade Manha]]&gt;2,Tabela13[[#This Row],[Ociosidade Tarde]]&gt;2),"ok","não")</f>
        <v>não</v>
      </c>
      <c r="Q218" t="s">
        <v>379</v>
      </c>
      <c r="R218" s="2" t="str">
        <f>IFERROR(IF(VLOOKUP(Tabela13[[#This Row],[Cod_esc]],'EE''s aptas'!A:B,1,0)=Tabela13[[#This Row],[Cod_esc]],"sim"),"")</f>
        <v/>
      </c>
      <c r="S218" s="2"/>
      <c r="T218" s="2" t="str">
        <f>IFERROR(IF(VLOOKUP(Tabela13[[#This Row],[Cod_esc]],Planilha4!B:B,1,0)=Tabela13[[#This Row],[Cod_esc]],"Consta",),"")</f>
        <v/>
      </c>
      <c r="U218" s="2" t="str">
        <f>IFERROR(IF(VLOOKUP(Tabela13[[#This Row],[Cod_esc]],Planilha4!C:C,1,0)=Tabela13[[#This Row],[Cod_esc]],"Consta"),"")</f>
        <v/>
      </c>
      <c r="V218" s="2" t="str">
        <f>IFERROR(IF(VLOOKUP(Tabela13[[#This Row],[Cod_esc]],Planilha4!D:D,1,0)=Tabela13[[#This Row],[Cod_esc]],"Consta"),"")</f>
        <v/>
      </c>
      <c r="W218" s="2" t="str">
        <f>IFERROR(IF(VLOOKUP(Tabela13[[#This Row],[Cod_esc]],Planilha4!E:E,1,0)=Tabela13[[#This Row],[Cod_esc]],"Consta"),"")</f>
        <v/>
      </c>
      <c r="X218" s="2" t="str">
        <f>IFERROR(IF(VLOOKUP(Tabela13[[#This Row],[Cod_esc]],Planilha4!F:F,1,0)=Tabela13[[#This Row],[Cod_esc]],"Consta"),"")</f>
        <v/>
      </c>
      <c r="Y218" s="2" t="str">
        <f>IF(COUNTBLANK(Tabela13[[#This Row],[Esc1]:[Esc5]])&lt;5,"Consta","")</f>
        <v/>
      </c>
      <c r="Z218" s="2">
        <v>35005365</v>
      </c>
      <c r="AA218" s="2" t="s">
        <v>539</v>
      </c>
      <c r="AB218" s="2">
        <v>1810</v>
      </c>
      <c r="AC218" s="2">
        <v>389</v>
      </c>
    </row>
    <row r="219" spans="1:29" x14ac:dyDescent="0.25">
      <c r="A219" t="s">
        <v>340</v>
      </c>
      <c r="B219" t="s">
        <v>341</v>
      </c>
      <c r="C219" t="s">
        <v>341</v>
      </c>
      <c r="D219">
        <v>14084</v>
      </c>
      <c r="E219" t="s">
        <v>342</v>
      </c>
      <c r="F219">
        <f>IF((Tabela13[[#This Row],[Ociosidade Manha]]-2)&gt;2,2,(Tabela13[[#This Row],[Ociosidade Manha]]-2))</f>
        <v>2</v>
      </c>
      <c r="G219">
        <f>IF((Tabela13[[#This Row],[Ociosidade Tarde]]-2)&gt;3,3,(Tabela13[[#This Row],[Ociosidade Tarde]]-2))</f>
        <v>3</v>
      </c>
      <c r="H219">
        <v>6</v>
      </c>
      <c r="I219">
        <v>5</v>
      </c>
      <c r="J219">
        <v>0</v>
      </c>
      <c r="K219" t="s">
        <v>4</v>
      </c>
      <c r="L219">
        <v>1</v>
      </c>
      <c r="M219">
        <v>13</v>
      </c>
      <c r="N219" t="s">
        <v>8</v>
      </c>
      <c r="O219" t="str">
        <f>IF(AND(Tabela13[[#This Row],[Ociosidade Manha]]&gt;2,Tabela13[[#This Row],[Ociosidade Tarde]]&gt;2),"ok","não")</f>
        <v>ok</v>
      </c>
      <c r="P219" t="s">
        <v>371</v>
      </c>
      <c r="Q219" t="s">
        <v>379</v>
      </c>
      <c r="R219" s="2" t="str">
        <f>IFERROR(IF(VLOOKUP(Tabela13[[#This Row],[Cod_esc]],'EE''s aptas'!A:B,1,0)=Tabela13[[#This Row],[Cod_esc]],"sim"),"")</f>
        <v/>
      </c>
      <c r="S219" s="2"/>
      <c r="T219" s="2" t="str">
        <f>IFERROR(IF(VLOOKUP(Tabela13[[#This Row],[Cod_esc]],Planilha4!B:B,1,0)=Tabela13[[#This Row],[Cod_esc]],"Consta",),"")</f>
        <v/>
      </c>
      <c r="U219" s="2" t="str">
        <f>IFERROR(IF(VLOOKUP(Tabela13[[#This Row],[Cod_esc]],Planilha4!C:C,1,0)=Tabela13[[#This Row],[Cod_esc]],"Consta"),"")</f>
        <v/>
      </c>
      <c r="V219" s="2" t="str">
        <f>IFERROR(IF(VLOOKUP(Tabela13[[#This Row],[Cod_esc]],Planilha4!D:D,1,0)=Tabela13[[#This Row],[Cod_esc]],"Consta"),"")</f>
        <v/>
      </c>
      <c r="W219" s="2" t="str">
        <f>IFERROR(IF(VLOOKUP(Tabela13[[#This Row],[Cod_esc]],Planilha4!E:E,1,0)=Tabela13[[#This Row],[Cod_esc]],"Consta"),"")</f>
        <v/>
      </c>
      <c r="X219" s="2" t="str">
        <f>IFERROR(IF(VLOOKUP(Tabela13[[#This Row],[Cod_esc]],Planilha4!F:F,1,0)=Tabela13[[#This Row],[Cod_esc]],"Consta"),"")</f>
        <v/>
      </c>
      <c r="Y219" s="2" t="str">
        <f>IF(COUNTBLANK(Tabela13[[#This Row],[Esc1]:[Esc5]])&lt;5,"Consta","")</f>
        <v/>
      </c>
      <c r="Z219" s="2">
        <v>35014308</v>
      </c>
      <c r="AA219" s="2" t="s">
        <v>549</v>
      </c>
      <c r="AB219" s="2">
        <v>1410</v>
      </c>
      <c r="AC219" s="2">
        <v>213</v>
      </c>
    </row>
    <row r="220" spans="1:29" x14ac:dyDescent="0.25">
      <c r="A220" t="s">
        <v>340</v>
      </c>
      <c r="B220" t="s">
        <v>341</v>
      </c>
      <c r="C220" t="s">
        <v>341</v>
      </c>
      <c r="D220">
        <v>42341</v>
      </c>
      <c r="E220" t="s">
        <v>344</v>
      </c>
      <c r="F220">
        <f>IF((Tabela13[[#This Row],[Ociosidade Manha]]-2)&gt;2,2,(Tabela13[[#This Row],[Ociosidade Manha]]-2))</f>
        <v>-1</v>
      </c>
      <c r="G220">
        <f>IF((Tabela13[[#This Row],[Ociosidade Tarde]]-2)&gt;3,3,(Tabela13[[#This Row],[Ociosidade Tarde]]-2))</f>
        <v>-1</v>
      </c>
      <c r="H220">
        <v>1</v>
      </c>
      <c r="I220">
        <v>1</v>
      </c>
      <c r="J220">
        <v>8</v>
      </c>
      <c r="K220" t="s">
        <v>4</v>
      </c>
      <c r="L220">
        <v>1</v>
      </c>
      <c r="M220">
        <v>18</v>
      </c>
      <c r="N220" t="s">
        <v>8</v>
      </c>
      <c r="O220" t="str">
        <f>IF(AND(Tabela13[[#This Row],[Ociosidade Manha]]&gt;2,Tabela13[[#This Row],[Ociosidade Tarde]]&gt;2),"ok","não")</f>
        <v>não</v>
      </c>
      <c r="Q220" t="s">
        <v>379</v>
      </c>
      <c r="R220" s="2" t="str">
        <f>IFERROR(IF(VLOOKUP(Tabela13[[#This Row],[Cod_esc]],'EE''s aptas'!A:B,1,0)=Tabela13[[#This Row],[Cod_esc]],"sim"),"")</f>
        <v/>
      </c>
      <c r="S220" s="2"/>
      <c r="T220" s="2" t="str">
        <f>IFERROR(IF(VLOOKUP(Tabela13[[#This Row],[Cod_esc]],Planilha4!B:B,1,0)=Tabela13[[#This Row],[Cod_esc]],"Consta",),"")</f>
        <v/>
      </c>
      <c r="U220" s="2" t="str">
        <f>IFERROR(IF(VLOOKUP(Tabela13[[#This Row],[Cod_esc]],Planilha4!C:C,1,0)=Tabela13[[#This Row],[Cod_esc]],"Consta"),"")</f>
        <v/>
      </c>
      <c r="V220" s="2" t="str">
        <f>IFERROR(IF(VLOOKUP(Tabela13[[#This Row],[Cod_esc]],Planilha4!D:D,1,0)=Tabela13[[#This Row],[Cod_esc]],"Consta"),"")</f>
        <v/>
      </c>
      <c r="W220" s="2" t="str">
        <f>IFERROR(IF(VLOOKUP(Tabela13[[#This Row],[Cod_esc]],Planilha4!E:E,1,0)=Tabela13[[#This Row],[Cod_esc]],"Consta"),"")</f>
        <v/>
      </c>
      <c r="X220" s="2" t="str">
        <f>IFERROR(IF(VLOOKUP(Tabela13[[#This Row],[Cod_esc]],Planilha4!F:F,1,0)=Tabela13[[#This Row],[Cod_esc]],"Consta"),"")</f>
        <v/>
      </c>
      <c r="Y220" s="2" t="str">
        <f>IF(COUNTBLANK(Tabela13[[#This Row],[Esc1]:[Esc5]])&lt;5,"Consta","")</f>
        <v/>
      </c>
      <c r="Z220" s="2">
        <v>35014308</v>
      </c>
      <c r="AA220" s="2" t="s">
        <v>549</v>
      </c>
      <c r="AB220" s="2">
        <v>1410</v>
      </c>
      <c r="AC220" s="2">
        <v>455</v>
      </c>
    </row>
    <row r="221" spans="1:29" x14ac:dyDescent="0.25">
      <c r="A221" t="s">
        <v>340</v>
      </c>
      <c r="B221" t="s">
        <v>341</v>
      </c>
      <c r="C221" t="s">
        <v>341</v>
      </c>
      <c r="D221">
        <v>45482</v>
      </c>
      <c r="E221" t="s">
        <v>345</v>
      </c>
      <c r="F221">
        <f>IF((Tabela13[[#This Row],[Ociosidade Manha]]-2)&gt;2,2,(Tabela13[[#This Row],[Ociosidade Manha]]-2))</f>
        <v>2</v>
      </c>
      <c r="G221">
        <f>IF((Tabela13[[#This Row],[Ociosidade Tarde]]-2)&gt;3,3,(Tabela13[[#This Row],[Ociosidade Tarde]]-2))</f>
        <v>0</v>
      </c>
      <c r="H221">
        <v>4</v>
      </c>
      <c r="I221">
        <v>2</v>
      </c>
      <c r="J221">
        <v>9</v>
      </c>
      <c r="K221" t="s">
        <v>4</v>
      </c>
      <c r="L221">
        <v>1</v>
      </c>
      <c r="M221">
        <v>0</v>
      </c>
      <c r="N221" t="s">
        <v>8</v>
      </c>
      <c r="O221" t="str">
        <f>IF(AND(Tabela13[[#This Row],[Ociosidade Manha]]&gt;2,Tabela13[[#This Row],[Ociosidade Tarde]]&gt;2),"ok","não")</f>
        <v>não</v>
      </c>
      <c r="Q221" t="s">
        <v>379</v>
      </c>
      <c r="R221" s="2" t="str">
        <f>IFERROR(IF(VLOOKUP(Tabela13[[#This Row],[Cod_esc]],'EE''s aptas'!A:B,1,0)=Tabela13[[#This Row],[Cod_esc]],"sim"),"")</f>
        <v/>
      </c>
      <c r="S221" s="2"/>
      <c r="T221" s="2" t="str">
        <f>IFERROR(IF(VLOOKUP(Tabela13[[#This Row],[Cod_esc]],Planilha4!B:B,1,0)=Tabela13[[#This Row],[Cod_esc]],"Consta",),"")</f>
        <v/>
      </c>
      <c r="U221" s="2" t="str">
        <f>IFERROR(IF(VLOOKUP(Tabela13[[#This Row],[Cod_esc]],Planilha4!C:C,1,0)=Tabela13[[#This Row],[Cod_esc]],"Consta"),"")</f>
        <v/>
      </c>
      <c r="V221" s="2" t="str">
        <f>IFERROR(IF(VLOOKUP(Tabela13[[#This Row],[Cod_esc]],Planilha4!D:D,1,0)=Tabela13[[#This Row],[Cod_esc]],"Consta"),"")</f>
        <v/>
      </c>
      <c r="W221" s="2" t="str">
        <f>IFERROR(IF(VLOOKUP(Tabela13[[#This Row],[Cod_esc]],Planilha4!E:E,1,0)=Tabela13[[#This Row],[Cod_esc]],"Consta"),"")</f>
        <v/>
      </c>
      <c r="X221" s="2" t="str">
        <f>IFERROR(IF(VLOOKUP(Tabela13[[#This Row],[Cod_esc]],Planilha4!F:F,1,0)=Tabela13[[#This Row],[Cod_esc]],"Consta"),"")</f>
        <v/>
      </c>
      <c r="Y221" s="2" t="str">
        <f>IF(COUNTBLANK(Tabela13[[#This Row],[Esc1]:[Esc5]])&lt;5,"Consta","")</f>
        <v/>
      </c>
      <c r="Z221" s="2">
        <v>35014308</v>
      </c>
      <c r="AA221" s="2" t="s">
        <v>549</v>
      </c>
      <c r="AB221" s="2">
        <v>1410</v>
      </c>
      <c r="AC221" s="2">
        <v>222</v>
      </c>
    </row>
    <row r="222" spans="1:29" x14ac:dyDescent="0.25">
      <c r="A222" t="s">
        <v>340</v>
      </c>
      <c r="B222" t="s">
        <v>340</v>
      </c>
      <c r="C222" t="s">
        <v>340</v>
      </c>
      <c r="D222">
        <v>43916</v>
      </c>
      <c r="E222" t="s">
        <v>346</v>
      </c>
      <c r="F222">
        <f>IF((Tabela13[[#This Row],[Ociosidade Manha]]-2)&gt;2,2,(Tabela13[[#This Row],[Ociosidade Manha]]-2))</f>
        <v>-2</v>
      </c>
      <c r="G222">
        <f>IF((Tabela13[[#This Row],[Ociosidade Tarde]]-2)&gt;3,3,(Tabela13[[#This Row],[Ociosidade Tarde]]-2))</f>
        <v>-1</v>
      </c>
      <c r="H222">
        <v>0</v>
      </c>
      <c r="I222">
        <v>1</v>
      </c>
      <c r="J222">
        <v>4</v>
      </c>
      <c r="K222" t="s">
        <v>4</v>
      </c>
      <c r="L222">
        <v>1</v>
      </c>
      <c r="M222">
        <v>12</v>
      </c>
      <c r="N222" t="s">
        <v>8</v>
      </c>
      <c r="O222" t="str">
        <f>IF(AND(Tabela13[[#This Row],[Ociosidade Manha]]&gt;2,Tabela13[[#This Row],[Ociosidade Tarde]]&gt;2),"ok","não")</f>
        <v>não</v>
      </c>
      <c r="Q222" t="s">
        <v>379</v>
      </c>
      <c r="R222" s="2" t="str">
        <f>IFERROR(IF(VLOOKUP(Tabela13[[#This Row],[Cod_esc]],'EE''s aptas'!A:B,1,0)=Tabela13[[#This Row],[Cod_esc]],"sim"),"")</f>
        <v/>
      </c>
      <c r="S222" s="2"/>
      <c r="T222" s="2" t="str">
        <f>IFERROR(IF(VLOOKUP(Tabela13[[#This Row],[Cod_esc]],Planilha4!B:B,1,0)=Tabela13[[#This Row],[Cod_esc]],"Consta",),"")</f>
        <v/>
      </c>
      <c r="U222" s="2" t="str">
        <f>IFERROR(IF(VLOOKUP(Tabela13[[#This Row],[Cod_esc]],Planilha4!C:C,1,0)=Tabela13[[#This Row],[Cod_esc]],"Consta"),"")</f>
        <v/>
      </c>
      <c r="V222" s="2" t="str">
        <f>IFERROR(IF(VLOOKUP(Tabela13[[#This Row],[Cod_esc]],Planilha4!D:D,1,0)=Tabela13[[#This Row],[Cod_esc]],"Consta"),"")</f>
        <v/>
      </c>
      <c r="W222" s="2" t="str">
        <f>IFERROR(IF(VLOOKUP(Tabela13[[#This Row],[Cod_esc]],Planilha4!E:E,1,0)=Tabela13[[#This Row],[Cod_esc]],"Consta"),"")</f>
        <v/>
      </c>
      <c r="X222" s="2" t="str">
        <f>IFERROR(IF(VLOOKUP(Tabela13[[#This Row],[Cod_esc]],Planilha4!F:F,1,0)=Tabela13[[#This Row],[Cod_esc]],"Consta"),"")</f>
        <v/>
      </c>
      <c r="Y222" s="2" t="str">
        <f>IF(COUNTBLANK(Tabela13[[#This Row],[Esc1]:[Esc5]])&lt;5,"Consta","")</f>
        <v/>
      </c>
      <c r="Z222" s="2">
        <v>35267685</v>
      </c>
      <c r="AA222" s="2" t="s">
        <v>548</v>
      </c>
      <c r="AB222" s="2">
        <v>2052</v>
      </c>
      <c r="AC222" s="2">
        <v>583</v>
      </c>
    </row>
    <row r="223" spans="1:29" x14ac:dyDescent="0.25">
      <c r="A223" t="s">
        <v>340</v>
      </c>
      <c r="B223" t="s">
        <v>340</v>
      </c>
      <c r="C223" t="s">
        <v>340</v>
      </c>
      <c r="D223">
        <v>901600</v>
      </c>
      <c r="E223" t="s">
        <v>347</v>
      </c>
      <c r="F223">
        <f>IF((Tabela13[[#This Row],[Ociosidade Manha]]-2)&gt;2,2,(Tabela13[[#This Row],[Ociosidade Manha]]-2))</f>
        <v>-2</v>
      </c>
      <c r="G223">
        <f>IF((Tabela13[[#This Row],[Ociosidade Tarde]]-2)&gt;3,3,(Tabela13[[#This Row],[Ociosidade Tarde]]-2))</f>
        <v>-2</v>
      </c>
      <c r="H223">
        <v>0</v>
      </c>
      <c r="I223">
        <v>0</v>
      </c>
      <c r="J223">
        <v>6</v>
      </c>
      <c r="K223" t="s">
        <v>4</v>
      </c>
      <c r="L223">
        <v>1</v>
      </c>
      <c r="M223">
        <v>1</v>
      </c>
      <c r="N223" t="s">
        <v>8</v>
      </c>
      <c r="O223" t="str">
        <f>IF(AND(Tabela13[[#This Row],[Ociosidade Manha]]&gt;2,Tabela13[[#This Row],[Ociosidade Tarde]]&gt;2),"ok","não")</f>
        <v>não</v>
      </c>
      <c r="Q223" t="s">
        <v>379</v>
      </c>
      <c r="R223" s="2" t="str">
        <f>IFERROR(IF(VLOOKUP(Tabela13[[#This Row],[Cod_esc]],'EE''s aptas'!A:B,1,0)=Tabela13[[#This Row],[Cod_esc]],"sim"),"")</f>
        <v/>
      </c>
      <c r="S223" s="2"/>
      <c r="T223" s="2" t="str">
        <f>IFERROR(IF(VLOOKUP(Tabela13[[#This Row],[Cod_esc]],Planilha4!B:B,1,0)=Tabela13[[#This Row],[Cod_esc]],"Consta",),"")</f>
        <v/>
      </c>
      <c r="U223" s="2" t="str">
        <f>IFERROR(IF(VLOOKUP(Tabela13[[#This Row],[Cod_esc]],Planilha4!C:C,1,0)=Tabela13[[#This Row],[Cod_esc]],"Consta"),"")</f>
        <v/>
      </c>
      <c r="V223" s="2" t="str">
        <f>IFERROR(IF(VLOOKUP(Tabela13[[#This Row],[Cod_esc]],Planilha4!D:D,1,0)=Tabela13[[#This Row],[Cod_esc]],"Consta"),"")</f>
        <v/>
      </c>
      <c r="W223" s="2" t="str">
        <f>IFERROR(IF(VLOOKUP(Tabela13[[#This Row],[Cod_esc]],Planilha4!E:E,1,0)=Tabela13[[#This Row],[Cod_esc]],"Consta"),"")</f>
        <v/>
      </c>
      <c r="X223" s="2" t="str">
        <f>IFERROR(IF(VLOOKUP(Tabela13[[#This Row],[Cod_esc]],Planilha4!F:F,1,0)=Tabela13[[#This Row],[Cod_esc]],"Consta"),"")</f>
        <v/>
      </c>
      <c r="Y223" s="2" t="str">
        <f>IF(COUNTBLANK(Tabela13[[#This Row],[Esc1]:[Esc5]])&lt;5,"Consta","")</f>
        <v/>
      </c>
      <c r="Z223" s="2">
        <v>35267685</v>
      </c>
      <c r="AA223" s="2" t="s">
        <v>548</v>
      </c>
      <c r="AB223" s="2">
        <v>2052</v>
      </c>
      <c r="AC223" s="2">
        <v>455</v>
      </c>
    </row>
    <row r="224" spans="1:29" x14ac:dyDescent="0.25">
      <c r="A224" t="s">
        <v>340</v>
      </c>
      <c r="B224" t="s">
        <v>340</v>
      </c>
      <c r="C224" t="s">
        <v>340</v>
      </c>
      <c r="D224">
        <v>14023</v>
      </c>
      <c r="E224" t="s">
        <v>348</v>
      </c>
      <c r="F224">
        <f>IF((Tabela13[[#This Row],[Ociosidade Manha]]-2)&gt;2,2,(Tabela13[[#This Row],[Ociosidade Manha]]-2))</f>
        <v>-2</v>
      </c>
      <c r="G224">
        <f>IF((Tabela13[[#This Row],[Ociosidade Tarde]]-2)&gt;3,3,(Tabela13[[#This Row],[Ociosidade Tarde]]-2))</f>
        <v>-2</v>
      </c>
      <c r="H224">
        <v>0</v>
      </c>
      <c r="I224">
        <v>0</v>
      </c>
      <c r="J224">
        <v>3</v>
      </c>
      <c r="K224" t="s">
        <v>4</v>
      </c>
      <c r="L224">
        <v>1</v>
      </c>
      <c r="M224">
        <v>17</v>
      </c>
      <c r="N224" t="s">
        <v>8</v>
      </c>
      <c r="O224" t="str">
        <f>IF(AND(Tabela13[[#This Row],[Ociosidade Manha]]&gt;2,Tabela13[[#This Row],[Ociosidade Tarde]]&gt;2),"ok","não")</f>
        <v>não</v>
      </c>
      <c r="Q224" t="s">
        <v>379</v>
      </c>
      <c r="R224" s="2" t="str">
        <f>IFERROR(IF(VLOOKUP(Tabela13[[#This Row],[Cod_esc]],'EE''s aptas'!A:B,1,0)=Tabela13[[#This Row],[Cod_esc]],"sim"),"")</f>
        <v/>
      </c>
      <c r="S224" s="2"/>
      <c r="T224" s="2" t="str">
        <f>IFERROR(IF(VLOOKUP(Tabela13[[#This Row],[Cod_esc]],Planilha4!B:B,1,0)=Tabela13[[#This Row],[Cod_esc]],"Consta",),"")</f>
        <v/>
      </c>
      <c r="U224" s="2" t="str">
        <f>IFERROR(IF(VLOOKUP(Tabela13[[#This Row],[Cod_esc]],Planilha4!C:C,1,0)=Tabela13[[#This Row],[Cod_esc]],"Consta"),"")</f>
        <v/>
      </c>
      <c r="V224" s="2" t="str">
        <f>IFERROR(IF(VLOOKUP(Tabela13[[#This Row],[Cod_esc]],Planilha4!D:D,1,0)=Tabela13[[#This Row],[Cod_esc]],"Consta"),"")</f>
        <v/>
      </c>
      <c r="W224" s="2" t="str">
        <f>IFERROR(IF(VLOOKUP(Tabela13[[#This Row],[Cod_esc]],Planilha4!E:E,1,0)=Tabela13[[#This Row],[Cod_esc]],"Consta"),"")</f>
        <v/>
      </c>
      <c r="X224" s="2" t="str">
        <f>IFERROR(IF(VLOOKUP(Tabela13[[#This Row],[Cod_esc]],Planilha4!F:F,1,0)=Tabela13[[#This Row],[Cod_esc]],"Consta"),"")</f>
        <v/>
      </c>
      <c r="Y224" s="2" t="str">
        <f>IF(COUNTBLANK(Tabela13[[#This Row],[Esc1]:[Esc5]])&lt;5,"Consta","")</f>
        <v/>
      </c>
      <c r="Z224" s="2">
        <v>35267685</v>
      </c>
      <c r="AA224" s="2" t="s">
        <v>548</v>
      </c>
      <c r="AB224" s="2">
        <v>2052</v>
      </c>
      <c r="AC224" s="2">
        <v>372</v>
      </c>
    </row>
    <row r="225" spans="1:29" x14ac:dyDescent="0.25">
      <c r="A225" t="s">
        <v>349</v>
      </c>
      <c r="B225" t="s">
        <v>349</v>
      </c>
      <c r="C225" t="s">
        <v>349</v>
      </c>
      <c r="D225">
        <v>34587</v>
      </c>
      <c r="E225" t="s">
        <v>351</v>
      </c>
      <c r="F225">
        <f>IF((Tabela13[[#This Row],[Ociosidade Manha]]-2)&gt;2,2,(Tabela13[[#This Row],[Ociosidade Manha]]-2))</f>
        <v>-1</v>
      </c>
      <c r="G225">
        <f>IF((Tabela13[[#This Row],[Ociosidade Tarde]]-2)&gt;3,3,(Tabela13[[#This Row],[Ociosidade Tarde]]-2))</f>
        <v>3</v>
      </c>
      <c r="H225">
        <v>1</v>
      </c>
      <c r="I225">
        <v>11</v>
      </c>
      <c r="J225">
        <v>0</v>
      </c>
      <c r="K225" t="s">
        <v>4</v>
      </c>
      <c r="L225">
        <v>1</v>
      </c>
      <c r="M225">
        <v>25</v>
      </c>
      <c r="N225" t="s">
        <v>8</v>
      </c>
      <c r="O225" t="str">
        <f>IF(AND(Tabela13[[#This Row],[Ociosidade Manha]]&gt;2,Tabela13[[#This Row],[Ociosidade Tarde]]&gt;2),"ok","não")</f>
        <v>não</v>
      </c>
      <c r="Q225" t="s">
        <v>379</v>
      </c>
      <c r="R225" s="2" t="str">
        <f>IFERROR(IF(VLOOKUP(Tabela13[[#This Row],[Cod_esc]],'EE''s aptas'!A:B,1,0)=Tabela13[[#This Row],[Cod_esc]],"sim"),"")</f>
        <v/>
      </c>
      <c r="S225" s="2"/>
      <c r="T225" s="2" t="str">
        <f>IFERROR(IF(VLOOKUP(Tabela13[[#This Row],[Cod_esc]],Planilha4!B:B,1,0)=Tabela13[[#This Row],[Cod_esc]],"Consta",),"")</f>
        <v/>
      </c>
      <c r="U225" s="2" t="str">
        <f>IFERROR(IF(VLOOKUP(Tabela13[[#This Row],[Cod_esc]],Planilha4!C:C,1,0)=Tabela13[[#This Row],[Cod_esc]],"Consta"),"")</f>
        <v/>
      </c>
      <c r="V225" s="2" t="str">
        <f>IFERROR(IF(VLOOKUP(Tabela13[[#This Row],[Cod_esc]],Planilha4!D:D,1,0)=Tabela13[[#This Row],[Cod_esc]],"Consta"),"")</f>
        <v/>
      </c>
      <c r="W225" s="2" t="str">
        <f>IFERROR(IF(VLOOKUP(Tabela13[[#This Row],[Cod_esc]],Planilha4!E:E,1,0)=Tabela13[[#This Row],[Cod_esc]],"Consta"),"")</f>
        <v/>
      </c>
      <c r="X225" s="2" t="str">
        <f>IFERROR(IF(VLOOKUP(Tabela13[[#This Row],[Cod_esc]],Planilha4!F:F,1,0)=Tabela13[[#This Row],[Cod_esc]],"Consta"),"")</f>
        <v/>
      </c>
      <c r="Y225" s="2" t="str">
        <f>IF(COUNTBLANK(Tabela13[[#This Row],[Esc1]:[Esc5]])&lt;5,"Consta","")</f>
        <v/>
      </c>
      <c r="Z225" s="2">
        <v>35290658</v>
      </c>
      <c r="AA225" s="2" t="s">
        <v>582</v>
      </c>
      <c r="AB225" s="2">
        <v>1704</v>
      </c>
      <c r="AC225" s="2">
        <v>428</v>
      </c>
    </row>
    <row r="226" spans="1:29" x14ac:dyDescent="0.25">
      <c r="A226" t="s">
        <v>349</v>
      </c>
      <c r="B226" t="s">
        <v>349</v>
      </c>
      <c r="C226" t="s">
        <v>349</v>
      </c>
      <c r="D226">
        <v>34575</v>
      </c>
      <c r="E226" t="s">
        <v>352</v>
      </c>
      <c r="F226">
        <f>IF((Tabela13[[#This Row],[Ociosidade Manha]]-2)&gt;2,2,(Tabela13[[#This Row],[Ociosidade Manha]]-2))</f>
        <v>2</v>
      </c>
      <c r="G226">
        <f>IF((Tabela13[[#This Row],[Ociosidade Tarde]]-2)&gt;3,3,(Tabela13[[#This Row],[Ociosidade Tarde]]-2))</f>
        <v>3</v>
      </c>
      <c r="H226">
        <v>4</v>
      </c>
      <c r="I226">
        <v>7</v>
      </c>
      <c r="J226">
        <v>2</v>
      </c>
      <c r="K226" t="s">
        <v>4</v>
      </c>
      <c r="L226">
        <v>1</v>
      </c>
      <c r="M226">
        <v>17</v>
      </c>
      <c r="N226" t="s">
        <v>8</v>
      </c>
      <c r="O226" t="str">
        <f>IF(AND(Tabela13[[#This Row],[Ociosidade Manha]]&gt;2,Tabela13[[#This Row],[Ociosidade Tarde]]&gt;2),"ok","não")</f>
        <v>ok</v>
      </c>
      <c r="P226" t="s">
        <v>371</v>
      </c>
      <c r="Q226" t="s">
        <v>379</v>
      </c>
      <c r="R226" s="2" t="str">
        <f>IFERROR(IF(VLOOKUP(Tabela13[[#This Row],[Cod_esc]],'EE''s aptas'!A:B,1,0)=Tabela13[[#This Row],[Cod_esc]],"sim"),"")</f>
        <v/>
      </c>
      <c r="S226" s="2"/>
      <c r="T226" s="2" t="str">
        <f>IFERROR(IF(VLOOKUP(Tabela13[[#This Row],[Cod_esc]],Planilha4!B:B,1,0)=Tabela13[[#This Row],[Cod_esc]],"Consta",),"")</f>
        <v/>
      </c>
      <c r="U226" s="2" t="str">
        <f>IFERROR(IF(VLOOKUP(Tabela13[[#This Row],[Cod_esc]],Planilha4!C:C,1,0)=Tabela13[[#This Row],[Cod_esc]],"Consta"),"")</f>
        <v/>
      </c>
      <c r="V226" s="2" t="str">
        <f>IFERROR(IF(VLOOKUP(Tabela13[[#This Row],[Cod_esc]],Planilha4!D:D,1,0)=Tabela13[[#This Row],[Cod_esc]],"Consta"),"")</f>
        <v/>
      </c>
      <c r="W226" s="2" t="str">
        <f>IFERROR(IF(VLOOKUP(Tabela13[[#This Row],[Cod_esc]],Planilha4!E:E,1,0)=Tabela13[[#This Row],[Cod_esc]],"Consta"),"")</f>
        <v/>
      </c>
      <c r="X226" s="2" t="str">
        <f>IFERROR(IF(VLOOKUP(Tabela13[[#This Row],[Cod_esc]],Planilha4!F:F,1,0)=Tabela13[[#This Row],[Cod_esc]],"Consta"),"")</f>
        <v/>
      </c>
      <c r="Y226" s="2" t="str">
        <f>IF(COUNTBLANK(Tabela13[[#This Row],[Esc1]:[Esc5]])&lt;5,"Consta","")</f>
        <v/>
      </c>
      <c r="Z226" s="2">
        <v>35290658</v>
      </c>
      <c r="AA226" s="2" t="s">
        <v>582</v>
      </c>
      <c r="AB226" s="2">
        <v>1704</v>
      </c>
      <c r="AC226" s="2">
        <v>169</v>
      </c>
    </row>
    <row r="227" spans="1:29" x14ac:dyDescent="0.25">
      <c r="A227" t="s">
        <v>353</v>
      </c>
      <c r="B227" t="s">
        <v>353</v>
      </c>
      <c r="C227" t="s">
        <v>353</v>
      </c>
      <c r="D227">
        <v>29117</v>
      </c>
      <c r="E227" t="s">
        <v>354</v>
      </c>
      <c r="F227">
        <f>IF((Tabela13[[#This Row],[Ociosidade Manha]]-2)&gt;2,2,(Tabela13[[#This Row],[Ociosidade Manha]]-2))</f>
        <v>1</v>
      </c>
      <c r="G227">
        <f>IF((Tabela13[[#This Row],[Ociosidade Tarde]]-2)&gt;3,3,(Tabela13[[#This Row],[Ociosidade Tarde]]-2))</f>
        <v>0</v>
      </c>
      <c r="H227">
        <v>3</v>
      </c>
      <c r="I227">
        <v>2</v>
      </c>
      <c r="J227">
        <v>8</v>
      </c>
      <c r="K227" t="s">
        <v>4</v>
      </c>
      <c r="L227">
        <v>1</v>
      </c>
      <c r="M227">
        <v>16</v>
      </c>
      <c r="N227" t="s">
        <v>8</v>
      </c>
      <c r="O227" t="str">
        <f>IF(AND(Tabela13[[#This Row],[Ociosidade Manha]]&gt;2,Tabela13[[#This Row],[Ociosidade Tarde]]&gt;2),"ok","não")</f>
        <v>não</v>
      </c>
      <c r="Q227" t="s">
        <v>379</v>
      </c>
      <c r="R227" s="2" t="str">
        <f>IFERROR(IF(VLOOKUP(Tabela13[[#This Row],[Cod_esc]],'EE''s aptas'!A:B,1,0)=Tabela13[[#This Row],[Cod_esc]],"sim"),"")</f>
        <v/>
      </c>
      <c r="S227" s="2"/>
      <c r="T227" s="2" t="str">
        <f>IFERROR(IF(VLOOKUP(Tabela13[[#This Row],[Cod_esc]],Planilha4!B:B,1,0)=Tabela13[[#This Row],[Cod_esc]],"Consta",),"")</f>
        <v/>
      </c>
      <c r="U227" s="2" t="str">
        <f>IFERROR(IF(VLOOKUP(Tabela13[[#This Row],[Cod_esc]],Planilha4!C:C,1,0)=Tabela13[[#This Row],[Cod_esc]],"Consta"),"")</f>
        <v/>
      </c>
      <c r="V227" s="2" t="str">
        <f>IFERROR(IF(VLOOKUP(Tabela13[[#This Row],[Cod_esc]],Planilha4!D:D,1,0)=Tabela13[[#This Row],[Cod_esc]],"Consta"),"")</f>
        <v/>
      </c>
      <c r="W227" s="2" t="str">
        <f>IFERROR(IF(VLOOKUP(Tabela13[[#This Row],[Cod_esc]],Planilha4!E:E,1,0)=Tabela13[[#This Row],[Cod_esc]],"Consta"),"")</f>
        <v/>
      </c>
      <c r="X227" s="2" t="str">
        <f>IFERROR(IF(VLOOKUP(Tabela13[[#This Row],[Cod_esc]],Planilha4!F:F,1,0)=Tabela13[[#This Row],[Cod_esc]],"Consta"),"")</f>
        <v/>
      </c>
      <c r="Y227" s="2" t="str">
        <f>IF(COUNTBLANK(Tabela13[[#This Row],[Esc1]:[Esc5]])&lt;5,"Consta","")</f>
        <v/>
      </c>
      <c r="Z227" s="2">
        <v>35029087</v>
      </c>
      <c r="AA227" s="2" t="s">
        <v>579</v>
      </c>
      <c r="AB227" s="2">
        <v>1229</v>
      </c>
      <c r="AC227" s="2">
        <v>157</v>
      </c>
    </row>
    <row r="228" spans="1:29" s="3" customFormat="1" x14ac:dyDescent="0.25">
      <c r="F228" s="3">
        <f>IF((Tabela13[[#This Row],[Ociosidade Manha]]-2)&gt;2,2,(Tabela13[[#This Row],[Ociosidade Manha]]-2))</f>
        <v>-2</v>
      </c>
      <c r="G228">
        <f>IF((Tabela13[[#This Row],[Ociosidade Tarde]]-2)&gt;3,3,(Tabela13[[#This Row],[Ociosidade Tarde]]-2))</f>
        <v>-2</v>
      </c>
      <c r="O228" s="4" t="str">
        <f>IF(AND(Tabela13[[#This Row],[Ociosidade Manha]]&gt;2,Tabela13[[#This Row],[Ociosidade Tarde]]&gt;2),"ok","não")</f>
        <v>não</v>
      </c>
      <c r="Q228" s="4"/>
      <c r="R228" s="4" t="str">
        <f>IFERROR(IF(VLOOKUP(Tabela13[[#This Row],[Cod_esc]],'EE''s aptas'!A:B,1,0)=Tabela13[[#This Row],[Cod_esc]],"sim"),"")</f>
        <v/>
      </c>
      <c r="S228" s="4"/>
      <c r="T228" s="4" t="str">
        <f>IFERROR(IF(VLOOKUP(Tabela13[[#This Row],[Cod_esc]],Planilha4!B:B,1,0)=Tabela13[[#This Row],[Cod_esc]],"Consta",),"")</f>
        <v/>
      </c>
      <c r="U228" s="4" t="str">
        <f>IFERROR(IF(VLOOKUP(Tabela13[[#This Row],[Cod_esc]],Planilha4!C:C,1,0)=Tabela13[[#This Row],[Cod_esc]],"Consta"),"")</f>
        <v/>
      </c>
      <c r="V228" s="4" t="str">
        <f>IFERROR(IF(VLOOKUP(Tabela13[[#This Row],[Cod_esc]],Planilha4!D:D,1,0)=Tabela13[[#This Row],[Cod_esc]],"Consta"),"")</f>
        <v/>
      </c>
      <c r="W228" s="4" t="str">
        <f>IFERROR(IF(VLOOKUP(Tabela13[[#This Row],[Cod_esc]],Planilha4!E:E,1,0)=Tabela13[[#This Row],[Cod_esc]],"Consta"),"")</f>
        <v/>
      </c>
      <c r="X228" s="4" t="str">
        <f>IFERROR(IF(VLOOKUP(Tabela13[[#This Row],[Cod_esc]],Planilha4!F:F,1,0)=Tabela13[[#This Row],[Cod_esc]],"Consta"),"")</f>
        <v/>
      </c>
      <c r="Y228" s="4" t="str">
        <f>IF(COUNTBLANK(Tabela13[[#This Row],[Esc1]:[Esc5]])&lt;5,"Consta","")</f>
        <v/>
      </c>
      <c r="Z228" s="4" t="e">
        <v>#N/A</v>
      </c>
      <c r="AA228" s="4" t="e">
        <v>#N/A</v>
      </c>
      <c r="AB228" s="4" t="e">
        <v>#N/A</v>
      </c>
      <c r="AC228" s="4" t="e">
        <v>#N/A</v>
      </c>
    </row>
    <row r="229" spans="1:29" x14ac:dyDescent="0.25">
      <c r="A229" t="s">
        <v>394</v>
      </c>
      <c r="B229" t="s">
        <v>394</v>
      </c>
      <c r="C229" t="s">
        <v>394</v>
      </c>
      <c r="D229">
        <v>922365</v>
      </c>
      <c r="E229" t="s">
        <v>395</v>
      </c>
      <c r="F229">
        <f>IF((Tabela13[[#This Row],[Ociosidade Manha]]-2)&gt;2,2,(Tabela13[[#This Row],[Ociosidade Manha]]-2))</f>
        <v>-2</v>
      </c>
      <c r="G229">
        <f>IF((Tabela13[[#This Row],[Ociosidade Tarde]]-2)&gt;3,3,(Tabela13[[#This Row],[Ociosidade Tarde]]-2))</f>
        <v>-2</v>
      </c>
      <c r="H229">
        <v>0</v>
      </c>
      <c r="I229">
        <v>0</v>
      </c>
      <c r="L229">
        <v>1</v>
      </c>
      <c r="M229" t="s">
        <v>758</v>
      </c>
      <c r="N229" t="s">
        <v>758</v>
      </c>
      <c r="O229" s="2" t="str">
        <f>IF(AND(Tabela13[[#This Row],[Ociosidade Manha]]&gt;2,Tabela13[[#This Row],[Ociosidade Tarde]]&gt;2),"ok","não")</f>
        <v>não</v>
      </c>
      <c r="Q229" s="2"/>
      <c r="R229" s="2" t="str">
        <f>IFERROR(IF(VLOOKUP(Tabela13[[#This Row],[Cod_esc]],'EE''s aptas'!A:B,1,0)=Tabela13[[#This Row],[Cod_esc]],"sim"),"")</f>
        <v/>
      </c>
      <c r="S229" s="2" t="s">
        <v>8</v>
      </c>
      <c r="T229" s="2" t="str">
        <f>IFERROR(IF(VLOOKUP(Tabela13[[#This Row],[Cod_esc]],Planilha4!B:B,1,0)=Tabela13[[#This Row],[Cod_esc]],"Consta",),"")</f>
        <v/>
      </c>
      <c r="U229" s="2" t="str">
        <f>IFERROR(IF(VLOOKUP(Tabela13[[#This Row],[Cod_esc]],Planilha4!C:C,1,0)=Tabela13[[#This Row],[Cod_esc]],"Consta"),"")</f>
        <v/>
      </c>
      <c r="V229" s="2" t="str">
        <f>IFERROR(IF(VLOOKUP(Tabela13[[#This Row],[Cod_esc]],Planilha4!D:D,1,0)=Tabela13[[#This Row],[Cod_esc]],"Consta"),"")</f>
        <v/>
      </c>
      <c r="W229" s="2" t="str">
        <f>IFERROR(IF(VLOOKUP(Tabela13[[#This Row],[Cod_esc]],Planilha4!E:E,1,0)=Tabela13[[#This Row],[Cod_esc]],"Consta"),"")</f>
        <v/>
      </c>
      <c r="X229" s="2" t="str">
        <f>IFERROR(IF(VLOOKUP(Tabela13[[#This Row],[Cod_esc]],Planilha4!F:F,1,0)=Tabela13[[#This Row],[Cod_esc]],"Consta"),"")</f>
        <v/>
      </c>
      <c r="Y229" s="2" t="str">
        <f>IF(COUNTBLANK(Tabela13[[#This Row],[Esc1]:[Esc5]])&lt;5,"Consta","")</f>
        <v/>
      </c>
      <c r="Z229" s="2" t="s">
        <v>751</v>
      </c>
      <c r="AA229" s="2" t="s">
        <v>754</v>
      </c>
      <c r="AB229" s="2">
        <v>0</v>
      </c>
      <c r="AC229" s="2">
        <v>129</v>
      </c>
    </row>
    <row r="230" spans="1:29" x14ac:dyDescent="0.25">
      <c r="A230" t="s">
        <v>394</v>
      </c>
      <c r="B230" t="s">
        <v>396</v>
      </c>
      <c r="C230" t="s">
        <v>396</v>
      </c>
      <c r="D230">
        <v>36195</v>
      </c>
      <c r="E230" t="s">
        <v>397</v>
      </c>
      <c r="F230">
        <f>IF((Tabela13[[#This Row],[Ociosidade Manha]]-2)&gt;2,2,(Tabela13[[#This Row],[Ociosidade Manha]]-2))</f>
        <v>-2</v>
      </c>
      <c r="G230">
        <f>IF((Tabela13[[#This Row],[Ociosidade Tarde]]-2)&gt;3,3,(Tabela13[[#This Row],[Ociosidade Tarde]]-2))</f>
        <v>-2</v>
      </c>
      <c r="H230">
        <v>0</v>
      </c>
      <c r="I230">
        <v>0</v>
      </c>
      <c r="L230">
        <v>1</v>
      </c>
      <c r="M230" t="s">
        <v>758</v>
      </c>
      <c r="N230" t="s">
        <v>758</v>
      </c>
      <c r="O230" s="2" t="str">
        <f>IF(AND(Tabela13[[#This Row],[Ociosidade Manha]]&gt;2,Tabela13[[#This Row],[Ociosidade Tarde]]&gt;2),"ok","não")</f>
        <v>não</v>
      </c>
      <c r="Q230" s="2"/>
      <c r="R230" s="2" t="str">
        <f>IFERROR(IF(VLOOKUP(Tabela13[[#This Row],[Cod_esc]],'EE''s aptas'!A:B,1,0)=Tabela13[[#This Row],[Cod_esc]],"sim"),"")</f>
        <v/>
      </c>
      <c r="S230" s="2" t="s">
        <v>8</v>
      </c>
      <c r="T230" s="2" t="str">
        <f>IFERROR(IF(VLOOKUP(Tabela13[[#This Row],[Cod_esc]],Planilha4!B:B,1,0)=Tabela13[[#This Row],[Cod_esc]],"Consta",),"")</f>
        <v/>
      </c>
      <c r="U230" s="2" t="str">
        <f>IFERROR(IF(VLOOKUP(Tabela13[[#This Row],[Cod_esc]],Planilha4!C:C,1,0)=Tabela13[[#This Row],[Cod_esc]],"Consta"),"")</f>
        <v/>
      </c>
      <c r="V230" s="2" t="str">
        <f>IFERROR(IF(VLOOKUP(Tabela13[[#This Row],[Cod_esc]],Planilha4!D:D,1,0)=Tabela13[[#This Row],[Cod_esc]],"Consta"),"")</f>
        <v/>
      </c>
      <c r="W230" s="2" t="str">
        <f>IFERROR(IF(VLOOKUP(Tabela13[[#This Row],[Cod_esc]],Planilha4!E:E,1,0)=Tabela13[[#This Row],[Cod_esc]],"Consta"),"")</f>
        <v/>
      </c>
      <c r="X230" s="2" t="str">
        <f>IFERROR(IF(VLOOKUP(Tabela13[[#This Row],[Cod_esc]],Planilha4!F:F,1,0)=Tabela13[[#This Row],[Cod_esc]],"Consta"),"")</f>
        <v/>
      </c>
      <c r="Y230" s="2" t="str">
        <f>IF(COUNTBLANK(Tabela13[[#This Row],[Esc1]:[Esc5]])&lt;5,"Consta","")</f>
        <v/>
      </c>
      <c r="Z230" s="2" t="s">
        <v>751</v>
      </c>
      <c r="AA230" s="2" t="s">
        <v>754</v>
      </c>
      <c r="AB230" s="2">
        <v>0</v>
      </c>
      <c r="AC230" s="2">
        <v>371</v>
      </c>
    </row>
    <row r="231" spans="1:29" x14ac:dyDescent="0.25">
      <c r="A231" t="s">
        <v>394</v>
      </c>
      <c r="B231" t="s">
        <v>398</v>
      </c>
      <c r="C231" t="s">
        <v>398</v>
      </c>
      <c r="D231">
        <v>29336</v>
      </c>
      <c r="E231" t="s">
        <v>399</v>
      </c>
      <c r="F231">
        <f>IF((Tabela13[[#This Row],[Ociosidade Manha]]-2)&gt;2,2,(Tabela13[[#This Row],[Ociosidade Manha]]-2))</f>
        <v>-2</v>
      </c>
      <c r="G231">
        <f>IF((Tabela13[[#This Row],[Ociosidade Tarde]]-2)&gt;3,3,(Tabela13[[#This Row],[Ociosidade Tarde]]-2))</f>
        <v>-2</v>
      </c>
      <c r="H231">
        <v>0</v>
      </c>
      <c r="I231">
        <v>0</v>
      </c>
      <c r="L231">
        <v>1</v>
      </c>
      <c r="M231" t="s">
        <v>758</v>
      </c>
      <c r="N231" t="s">
        <v>758</v>
      </c>
      <c r="O231" s="2" t="str">
        <f>IF(AND(Tabela13[[#This Row],[Ociosidade Manha]]&gt;2,Tabela13[[#This Row],[Ociosidade Tarde]]&gt;2),"ok","não")</f>
        <v>não</v>
      </c>
      <c r="Q231" s="2"/>
      <c r="R231" s="2" t="str">
        <f>IFERROR(IF(VLOOKUP(Tabela13[[#This Row],[Cod_esc]],'EE''s aptas'!A:B,1,0)=Tabela13[[#This Row],[Cod_esc]],"sim"),"")</f>
        <v/>
      </c>
      <c r="S231" s="2" t="s">
        <v>8</v>
      </c>
      <c r="T231" s="2" t="str">
        <f>IFERROR(IF(VLOOKUP(Tabela13[[#This Row],[Cod_esc]],Planilha4!B:B,1,0)=Tabela13[[#This Row],[Cod_esc]],"Consta",),"")</f>
        <v/>
      </c>
      <c r="U231" s="2" t="str">
        <f>IFERROR(IF(VLOOKUP(Tabela13[[#This Row],[Cod_esc]],Planilha4!C:C,1,0)=Tabela13[[#This Row],[Cod_esc]],"Consta"),"")</f>
        <v/>
      </c>
      <c r="V231" s="2" t="str">
        <f>IFERROR(IF(VLOOKUP(Tabela13[[#This Row],[Cod_esc]],Planilha4!D:D,1,0)=Tabela13[[#This Row],[Cod_esc]],"Consta"),"")</f>
        <v/>
      </c>
      <c r="W231" s="2" t="str">
        <f>IFERROR(IF(VLOOKUP(Tabela13[[#This Row],[Cod_esc]],Planilha4!E:E,1,0)=Tabela13[[#This Row],[Cod_esc]],"Consta"),"")</f>
        <v/>
      </c>
      <c r="X231" s="2" t="str">
        <f>IFERROR(IF(VLOOKUP(Tabela13[[#This Row],[Cod_esc]],Planilha4!F:F,1,0)=Tabela13[[#This Row],[Cod_esc]],"Consta"),"")</f>
        <v/>
      </c>
      <c r="Y231" s="2" t="str">
        <f>IF(COUNTBLANK(Tabela13[[#This Row],[Esc1]:[Esc5]])&lt;5,"Consta","")</f>
        <v/>
      </c>
      <c r="Z231" s="2" t="s">
        <v>751</v>
      </c>
      <c r="AA231" s="2" t="s">
        <v>754</v>
      </c>
      <c r="AB231" s="2">
        <v>0</v>
      </c>
      <c r="AC231" s="2">
        <v>88</v>
      </c>
    </row>
    <row r="232" spans="1:29" x14ac:dyDescent="0.25">
      <c r="A232" t="s">
        <v>394</v>
      </c>
      <c r="B232" t="s">
        <v>400</v>
      </c>
      <c r="C232" t="s">
        <v>400</v>
      </c>
      <c r="D232">
        <v>30764</v>
      </c>
      <c r="E232" t="s">
        <v>401</v>
      </c>
      <c r="F232">
        <f>IF((Tabela13[[#This Row],[Ociosidade Manha]]-2)&gt;2,2,(Tabela13[[#This Row],[Ociosidade Manha]]-2))</f>
        <v>-2</v>
      </c>
      <c r="G232">
        <f>IF((Tabela13[[#This Row],[Ociosidade Tarde]]-2)&gt;3,3,(Tabela13[[#This Row],[Ociosidade Tarde]]-2))</f>
        <v>-2</v>
      </c>
      <c r="H232">
        <v>0</v>
      </c>
      <c r="I232">
        <v>0</v>
      </c>
      <c r="L232">
        <v>1</v>
      </c>
      <c r="M232" t="s">
        <v>758</v>
      </c>
      <c r="N232" t="s">
        <v>758</v>
      </c>
      <c r="O232" s="2" t="str">
        <f>IF(AND(Tabela13[[#This Row],[Ociosidade Manha]]&gt;2,Tabela13[[#This Row],[Ociosidade Tarde]]&gt;2),"ok","não")</f>
        <v>não</v>
      </c>
      <c r="Q232" s="2"/>
      <c r="R232" s="2" t="str">
        <f>IFERROR(IF(VLOOKUP(Tabela13[[#This Row],[Cod_esc]],'EE''s aptas'!A:B,1,0)=Tabela13[[#This Row],[Cod_esc]],"sim"),"")</f>
        <v/>
      </c>
      <c r="S232" s="2" t="s">
        <v>8</v>
      </c>
      <c r="T232" s="2" t="str">
        <f>IFERROR(IF(VLOOKUP(Tabela13[[#This Row],[Cod_esc]],Planilha4!B:B,1,0)=Tabela13[[#This Row],[Cod_esc]],"Consta",),"")</f>
        <v/>
      </c>
      <c r="U232" s="2" t="str">
        <f>IFERROR(IF(VLOOKUP(Tabela13[[#This Row],[Cod_esc]],Planilha4!C:C,1,0)=Tabela13[[#This Row],[Cod_esc]],"Consta"),"")</f>
        <v/>
      </c>
      <c r="V232" s="2" t="str">
        <f>IFERROR(IF(VLOOKUP(Tabela13[[#This Row],[Cod_esc]],Planilha4!D:D,1,0)=Tabela13[[#This Row],[Cod_esc]],"Consta"),"")</f>
        <v/>
      </c>
      <c r="W232" s="2" t="str">
        <f>IFERROR(IF(VLOOKUP(Tabela13[[#This Row],[Cod_esc]],Planilha4!E:E,1,0)=Tabela13[[#This Row],[Cod_esc]],"Consta"),"")</f>
        <v/>
      </c>
      <c r="X232" s="2" t="str">
        <f>IFERROR(IF(VLOOKUP(Tabela13[[#This Row],[Cod_esc]],Planilha4!F:F,1,0)=Tabela13[[#This Row],[Cod_esc]],"Consta"),"")</f>
        <v/>
      </c>
      <c r="Y232" s="2" t="str">
        <f>IF(COUNTBLANK(Tabela13[[#This Row],[Esc1]:[Esc5]])&lt;5,"Consta","")</f>
        <v/>
      </c>
      <c r="Z232" s="2" t="s">
        <v>751</v>
      </c>
      <c r="AA232" s="2" t="s">
        <v>754</v>
      </c>
      <c r="AB232" s="2">
        <v>0</v>
      </c>
      <c r="AC232" s="2">
        <v>422</v>
      </c>
    </row>
    <row r="233" spans="1:29" x14ac:dyDescent="0.25">
      <c r="A233" t="s">
        <v>402</v>
      </c>
      <c r="B233" t="s">
        <v>402</v>
      </c>
      <c r="C233" t="s">
        <v>402</v>
      </c>
      <c r="D233">
        <v>29798</v>
      </c>
      <c r="E233" t="s">
        <v>403</v>
      </c>
      <c r="F233">
        <f>IF((Tabela13[[#This Row],[Ociosidade Manha]]-2)&gt;2,2,(Tabela13[[#This Row],[Ociosidade Manha]]-2))</f>
        <v>-2</v>
      </c>
      <c r="G233">
        <f>IF((Tabela13[[#This Row],[Ociosidade Tarde]]-2)&gt;3,3,(Tabela13[[#This Row],[Ociosidade Tarde]]-2))</f>
        <v>-2</v>
      </c>
      <c r="H233">
        <v>0</v>
      </c>
      <c r="I233">
        <v>0</v>
      </c>
      <c r="L233">
        <v>1</v>
      </c>
      <c r="M233" t="s">
        <v>758</v>
      </c>
      <c r="N233" t="s">
        <v>758</v>
      </c>
      <c r="O233" s="2" t="str">
        <f>IF(AND(Tabela13[[#This Row],[Ociosidade Manha]]&gt;2,Tabela13[[#This Row],[Ociosidade Tarde]]&gt;2),"ok","não")</f>
        <v>não</v>
      </c>
      <c r="Q233" s="2"/>
      <c r="R233" s="2" t="str">
        <f>IFERROR(IF(VLOOKUP(Tabela13[[#This Row],[Cod_esc]],'EE''s aptas'!A:B,1,0)=Tabela13[[#This Row],[Cod_esc]],"sim"),"")</f>
        <v/>
      </c>
      <c r="S233" s="2" t="s">
        <v>8</v>
      </c>
      <c r="T233" s="2" t="str">
        <f>IFERROR(IF(VLOOKUP(Tabela13[[#This Row],[Cod_esc]],Planilha4!B:B,1,0)=Tabela13[[#This Row],[Cod_esc]],"Consta",),"")</f>
        <v/>
      </c>
      <c r="U233" s="2" t="str">
        <f>IFERROR(IF(VLOOKUP(Tabela13[[#This Row],[Cod_esc]],Planilha4!C:C,1,0)=Tabela13[[#This Row],[Cod_esc]],"Consta"),"")</f>
        <v/>
      </c>
      <c r="V233" s="2" t="str">
        <f>IFERROR(IF(VLOOKUP(Tabela13[[#This Row],[Cod_esc]],Planilha4!D:D,1,0)=Tabela13[[#This Row],[Cod_esc]],"Consta"),"")</f>
        <v/>
      </c>
      <c r="W233" s="2" t="str">
        <f>IFERROR(IF(VLOOKUP(Tabela13[[#This Row],[Cod_esc]],Planilha4!E:E,1,0)=Tabela13[[#This Row],[Cod_esc]],"Consta"),"")</f>
        <v/>
      </c>
      <c r="X233" s="2" t="str">
        <f>IFERROR(IF(VLOOKUP(Tabela13[[#This Row],[Cod_esc]],Planilha4!F:F,1,0)=Tabela13[[#This Row],[Cod_esc]],"Consta"),"")</f>
        <v/>
      </c>
      <c r="Y233" s="2" t="str">
        <f>IF(COUNTBLANK(Tabela13[[#This Row],[Esc1]:[Esc5]])&lt;5,"Consta","")</f>
        <v/>
      </c>
      <c r="Z233" s="2" t="s">
        <v>751</v>
      </c>
      <c r="AA233" s="2" t="s">
        <v>754</v>
      </c>
      <c r="AB233" s="2">
        <v>0</v>
      </c>
      <c r="AC233" s="2">
        <v>572</v>
      </c>
    </row>
    <row r="234" spans="1:29" x14ac:dyDescent="0.25">
      <c r="A234" t="s">
        <v>402</v>
      </c>
      <c r="B234" t="s">
        <v>402</v>
      </c>
      <c r="C234" t="s">
        <v>402</v>
      </c>
      <c r="D234">
        <v>29804</v>
      </c>
      <c r="E234" t="s">
        <v>404</v>
      </c>
      <c r="F234">
        <f>IF((Tabela13[[#This Row],[Ociosidade Manha]]-2)&gt;2,2,(Tabela13[[#This Row],[Ociosidade Manha]]-2))</f>
        <v>-2</v>
      </c>
      <c r="G234">
        <f>IF((Tabela13[[#This Row],[Ociosidade Tarde]]-2)&gt;3,3,(Tabela13[[#This Row],[Ociosidade Tarde]]-2))</f>
        <v>-2</v>
      </c>
      <c r="H234">
        <v>0</v>
      </c>
      <c r="I234">
        <v>0</v>
      </c>
      <c r="L234">
        <v>1</v>
      </c>
      <c r="M234" t="s">
        <v>758</v>
      </c>
      <c r="N234" t="s">
        <v>758</v>
      </c>
      <c r="O234" s="2" t="str">
        <f>IF(AND(Tabela13[[#This Row],[Ociosidade Manha]]&gt;2,Tabela13[[#This Row],[Ociosidade Tarde]]&gt;2),"ok","não")</f>
        <v>não</v>
      </c>
      <c r="Q234" s="2"/>
      <c r="R234" s="2" t="str">
        <f>IFERROR(IF(VLOOKUP(Tabela13[[#This Row],[Cod_esc]],'EE''s aptas'!A:B,1,0)=Tabela13[[#This Row],[Cod_esc]],"sim"),"")</f>
        <v/>
      </c>
      <c r="S234" s="2" t="s">
        <v>8</v>
      </c>
      <c r="T234" s="2" t="str">
        <f>IFERROR(IF(VLOOKUP(Tabela13[[#This Row],[Cod_esc]],Planilha4!B:B,1,0)=Tabela13[[#This Row],[Cod_esc]],"Consta",),"")</f>
        <v/>
      </c>
      <c r="U234" s="2" t="str">
        <f>IFERROR(IF(VLOOKUP(Tabela13[[#This Row],[Cod_esc]],Planilha4!C:C,1,0)=Tabela13[[#This Row],[Cod_esc]],"Consta"),"")</f>
        <v/>
      </c>
      <c r="V234" s="2" t="str">
        <f>IFERROR(IF(VLOOKUP(Tabela13[[#This Row],[Cod_esc]],Planilha4!D:D,1,0)=Tabela13[[#This Row],[Cod_esc]],"Consta"),"")</f>
        <v/>
      </c>
      <c r="W234" s="2" t="str">
        <f>IFERROR(IF(VLOOKUP(Tabela13[[#This Row],[Cod_esc]],Planilha4!E:E,1,0)=Tabela13[[#This Row],[Cod_esc]],"Consta"),"")</f>
        <v/>
      </c>
      <c r="X234" s="2" t="str">
        <f>IFERROR(IF(VLOOKUP(Tabela13[[#This Row],[Cod_esc]],Planilha4!F:F,1,0)=Tabela13[[#This Row],[Cod_esc]],"Consta"),"")</f>
        <v/>
      </c>
      <c r="Y234" s="2" t="str">
        <f>IF(COUNTBLANK(Tabela13[[#This Row],[Esc1]:[Esc5]])&lt;5,"Consta","")</f>
        <v/>
      </c>
      <c r="Z234" s="2" t="s">
        <v>751</v>
      </c>
      <c r="AA234" s="2" t="s">
        <v>754</v>
      </c>
      <c r="AB234" s="2">
        <v>0</v>
      </c>
      <c r="AC234" s="2">
        <v>413</v>
      </c>
    </row>
    <row r="235" spans="1:29" x14ac:dyDescent="0.25">
      <c r="A235" t="s">
        <v>405</v>
      </c>
      <c r="B235" t="s">
        <v>405</v>
      </c>
      <c r="C235" t="s">
        <v>405</v>
      </c>
      <c r="D235">
        <v>30442</v>
      </c>
      <c r="E235" t="s">
        <v>406</v>
      </c>
      <c r="F235">
        <f>IF((Tabela13[[#This Row],[Ociosidade Manha]]-2)&gt;2,2,(Tabela13[[#This Row],[Ociosidade Manha]]-2))</f>
        <v>-2</v>
      </c>
      <c r="G235">
        <f>IF((Tabela13[[#This Row],[Ociosidade Tarde]]-2)&gt;3,3,(Tabela13[[#This Row],[Ociosidade Tarde]]-2))</f>
        <v>-2</v>
      </c>
      <c r="H235">
        <v>0</v>
      </c>
      <c r="I235">
        <v>0</v>
      </c>
      <c r="L235">
        <v>1</v>
      </c>
      <c r="M235" t="s">
        <v>758</v>
      </c>
      <c r="N235" t="s">
        <v>758</v>
      </c>
      <c r="O235" s="2" t="str">
        <f>IF(AND(Tabela13[[#This Row],[Ociosidade Manha]]&gt;2,Tabela13[[#This Row],[Ociosidade Tarde]]&gt;2),"ok","não")</f>
        <v>não</v>
      </c>
      <c r="Q235" s="2"/>
      <c r="R235" s="2" t="str">
        <f>IFERROR(IF(VLOOKUP(Tabela13[[#This Row],[Cod_esc]],'EE''s aptas'!A:B,1,0)=Tabela13[[#This Row],[Cod_esc]],"sim"),"")</f>
        <v/>
      </c>
      <c r="S235" s="2" t="s">
        <v>8</v>
      </c>
      <c r="T235" s="2" t="str">
        <f>IFERROR(IF(VLOOKUP(Tabela13[[#This Row],[Cod_esc]],Planilha4!B:B,1,0)=Tabela13[[#This Row],[Cod_esc]],"Consta",),"")</f>
        <v/>
      </c>
      <c r="U235" s="2" t="str">
        <f>IFERROR(IF(VLOOKUP(Tabela13[[#This Row],[Cod_esc]],Planilha4!C:C,1,0)=Tabela13[[#This Row],[Cod_esc]],"Consta"),"")</f>
        <v/>
      </c>
      <c r="V235" s="2" t="str">
        <f>IFERROR(IF(VLOOKUP(Tabela13[[#This Row],[Cod_esc]],Planilha4!D:D,1,0)=Tabela13[[#This Row],[Cod_esc]],"Consta"),"")</f>
        <v/>
      </c>
      <c r="W235" s="2" t="str">
        <f>IFERROR(IF(VLOOKUP(Tabela13[[#This Row],[Cod_esc]],Planilha4!E:E,1,0)=Tabela13[[#This Row],[Cod_esc]],"Consta"),"")</f>
        <v/>
      </c>
      <c r="X235" s="2" t="str">
        <f>IFERROR(IF(VLOOKUP(Tabela13[[#This Row],[Cod_esc]],Planilha4!F:F,1,0)=Tabela13[[#This Row],[Cod_esc]],"Consta"),"")</f>
        <v/>
      </c>
      <c r="Y235" s="2" t="str">
        <f>IF(COUNTBLANK(Tabela13[[#This Row],[Esc1]:[Esc5]])&lt;5,"Consta","")</f>
        <v/>
      </c>
      <c r="Z235" s="2" t="s">
        <v>751</v>
      </c>
      <c r="AA235" s="2" t="s">
        <v>754</v>
      </c>
      <c r="AB235" s="2">
        <v>0</v>
      </c>
      <c r="AC235" s="2">
        <v>199</v>
      </c>
    </row>
    <row r="236" spans="1:29" x14ac:dyDescent="0.25">
      <c r="A236" t="s">
        <v>402</v>
      </c>
      <c r="B236" t="s">
        <v>407</v>
      </c>
      <c r="C236" t="s">
        <v>407</v>
      </c>
      <c r="D236">
        <v>29981</v>
      </c>
      <c r="E236" t="s">
        <v>408</v>
      </c>
      <c r="F236">
        <f>IF((Tabela13[[#This Row],[Ociosidade Manha]]-2)&gt;2,2,(Tabela13[[#This Row],[Ociosidade Manha]]-2))</f>
        <v>-2</v>
      </c>
      <c r="G236">
        <f>IF((Tabela13[[#This Row],[Ociosidade Tarde]]-2)&gt;3,3,(Tabela13[[#This Row],[Ociosidade Tarde]]-2))</f>
        <v>-2</v>
      </c>
      <c r="H236">
        <v>0</v>
      </c>
      <c r="I236">
        <v>0</v>
      </c>
      <c r="L236">
        <v>1</v>
      </c>
      <c r="M236" t="s">
        <v>758</v>
      </c>
      <c r="N236" t="s">
        <v>758</v>
      </c>
      <c r="O236" s="2" t="str">
        <f>IF(AND(Tabela13[[#This Row],[Ociosidade Manha]]&gt;2,Tabela13[[#This Row],[Ociosidade Tarde]]&gt;2),"ok","não")</f>
        <v>não</v>
      </c>
      <c r="Q236" s="2"/>
      <c r="R236" s="2" t="str">
        <f>IFERROR(IF(VLOOKUP(Tabela13[[#This Row],[Cod_esc]],'EE''s aptas'!A:B,1,0)=Tabela13[[#This Row],[Cod_esc]],"sim"),"")</f>
        <v/>
      </c>
      <c r="S236" s="2" t="s">
        <v>8</v>
      </c>
      <c r="T236" s="2" t="str">
        <f>IFERROR(IF(VLOOKUP(Tabela13[[#This Row],[Cod_esc]],Planilha4!B:B,1,0)=Tabela13[[#This Row],[Cod_esc]],"Consta",),"")</f>
        <v/>
      </c>
      <c r="U236" s="2" t="str">
        <f>IFERROR(IF(VLOOKUP(Tabela13[[#This Row],[Cod_esc]],Planilha4!C:C,1,0)=Tabela13[[#This Row],[Cod_esc]],"Consta"),"")</f>
        <v/>
      </c>
      <c r="V236" s="2" t="str">
        <f>IFERROR(IF(VLOOKUP(Tabela13[[#This Row],[Cod_esc]],Planilha4!D:D,1,0)=Tabela13[[#This Row],[Cod_esc]],"Consta"),"")</f>
        <v/>
      </c>
      <c r="W236" s="2" t="str">
        <f>IFERROR(IF(VLOOKUP(Tabela13[[#This Row],[Cod_esc]],Planilha4!E:E,1,0)=Tabela13[[#This Row],[Cod_esc]],"Consta"),"")</f>
        <v/>
      </c>
      <c r="X236" s="2" t="str">
        <f>IFERROR(IF(VLOOKUP(Tabela13[[#This Row],[Cod_esc]],Planilha4!F:F,1,0)=Tabela13[[#This Row],[Cod_esc]],"Consta"),"")</f>
        <v/>
      </c>
      <c r="Y236" s="2" t="str">
        <f>IF(COUNTBLANK(Tabela13[[#This Row],[Esc1]:[Esc5]])&lt;5,"Consta","")</f>
        <v/>
      </c>
      <c r="Z236" s="2" t="s">
        <v>751</v>
      </c>
      <c r="AA236" s="2" t="s">
        <v>754</v>
      </c>
      <c r="AB236" s="2">
        <v>0</v>
      </c>
      <c r="AC236" s="2">
        <v>409</v>
      </c>
    </row>
    <row r="237" spans="1:29" x14ac:dyDescent="0.25">
      <c r="A237" t="s">
        <v>22</v>
      </c>
      <c r="B237" t="s">
        <v>22</v>
      </c>
      <c r="C237" t="s">
        <v>22</v>
      </c>
      <c r="D237">
        <v>22469</v>
      </c>
      <c r="E237" t="s">
        <v>409</v>
      </c>
      <c r="F237">
        <f>IF((Tabela13[[#This Row],[Ociosidade Manha]]-2)&gt;2,2,(Tabela13[[#This Row],[Ociosidade Manha]]-2))</f>
        <v>-2</v>
      </c>
      <c r="G237">
        <f>IF((Tabela13[[#This Row],[Ociosidade Tarde]]-2)&gt;3,3,(Tabela13[[#This Row],[Ociosidade Tarde]]-2))</f>
        <v>-2</v>
      </c>
      <c r="H237">
        <v>0</v>
      </c>
      <c r="I237">
        <v>0</v>
      </c>
      <c r="L237">
        <v>1</v>
      </c>
      <c r="M237" t="s">
        <v>758</v>
      </c>
      <c r="N237" t="s">
        <v>758</v>
      </c>
      <c r="O237" s="2" t="str">
        <f>IF(AND(Tabela13[[#This Row],[Ociosidade Manha]]&gt;2,Tabela13[[#This Row],[Ociosidade Tarde]]&gt;2),"ok","não")</f>
        <v>não</v>
      </c>
      <c r="Q237" s="2"/>
      <c r="R237" s="2" t="str">
        <f>IFERROR(IF(VLOOKUP(Tabela13[[#This Row],[Cod_esc]],'EE''s aptas'!A:B,1,0)=Tabela13[[#This Row],[Cod_esc]],"sim"),"")</f>
        <v/>
      </c>
      <c r="S237" s="2" t="s">
        <v>8</v>
      </c>
      <c r="T237" s="2" t="str">
        <f>IFERROR(IF(VLOOKUP(Tabela13[[#This Row],[Cod_esc]],Planilha4!B:B,1,0)=Tabela13[[#This Row],[Cod_esc]],"Consta",),"")</f>
        <v/>
      </c>
      <c r="U237" s="2" t="str">
        <f>IFERROR(IF(VLOOKUP(Tabela13[[#This Row],[Cod_esc]],Planilha4!C:C,1,0)=Tabela13[[#This Row],[Cod_esc]],"Consta"),"")</f>
        <v/>
      </c>
      <c r="V237" s="2" t="str">
        <f>IFERROR(IF(VLOOKUP(Tabela13[[#This Row],[Cod_esc]],Planilha4!D:D,1,0)=Tabela13[[#This Row],[Cod_esc]],"Consta"),"")</f>
        <v/>
      </c>
      <c r="W237" s="2" t="str">
        <f>IFERROR(IF(VLOOKUP(Tabela13[[#This Row],[Cod_esc]],Planilha4!E:E,1,0)=Tabela13[[#This Row],[Cod_esc]],"Consta"),"")</f>
        <v/>
      </c>
      <c r="X237" s="2" t="str">
        <f>IFERROR(IF(VLOOKUP(Tabela13[[#This Row],[Cod_esc]],Planilha4!F:F,1,0)=Tabela13[[#This Row],[Cod_esc]],"Consta"),"")</f>
        <v/>
      </c>
      <c r="Y237" s="2" t="str">
        <f>IF(COUNTBLANK(Tabela13[[#This Row],[Esc1]:[Esc5]])&lt;5,"Consta","")</f>
        <v/>
      </c>
      <c r="Z237" s="2" t="s">
        <v>751</v>
      </c>
      <c r="AA237" s="2" t="s">
        <v>754</v>
      </c>
      <c r="AB237" s="2">
        <v>0</v>
      </c>
      <c r="AC237" s="2">
        <v>221</v>
      </c>
    </row>
    <row r="238" spans="1:29" x14ac:dyDescent="0.25">
      <c r="A238" t="s">
        <v>410</v>
      </c>
      <c r="B238" t="s">
        <v>410</v>
      </c>
      <c r="C238" t="s">
        <v>410</v>
      </c>
      <c r="D238">
        <v>25598</v>
      </c>
      <c r="E238" t="s">
        <v>411</v>
      </c>
      <c r="F238">
        <f>IF((Tabela13[[#This Row],[Ociosidade Manha]]-2)&gt;2,2,(Tabela13[[#This Row],[Ociosidade Manha]]-2))</f>
        <v>-2</v>
      </c>
      <c r="G238">
        <f>IF((Tabela13[[#This Row],[Ociosidade Tarde]]-2)&gt;3,3,(Tabela13[[#This Row],[Ociosidade Tarde]]-2))</f>
        <v>-2</v>
      </c>
      <c r="H238">
        <v>0</v>
      </c>
      <c r="I238">
        <v>0</v>
      </c>
      <c r="L238">
        <v>1</v>
      </c>
      <c r="M238" t="s">
        <v>758</v>
      </c>
      <c r="N238" t="s">
        <v>758</v>
      </c>
      <c r="O238" s="2" t="str">
        <f>IF(AND(Tabela13[[#This Row],[Ociosidade Manha]]&gt;2,Tabela13[[#This Row],[Ociosidade Tarde]]&gt;2),"ok","não")</f>
        <v>não</v>
      </c>
      <c r="Q238" s="2"/>
      <c r="R238" s="2" t="str">
        <f>IFERROR(IF(VLOOKUP(Tabela13[[#This Row],[Cod_esc]],'EE''s aptas'!A:B,1,0)=Tabela13[[#This Row],[Cod_esc]],"sim"),"")</f>
        <v/>
      </c>
      <c r="S238" s="2" t="s">
        <v>8</v>
      </c>
      <c r="T238" s="2" t="str">
        <f>IFERROR(IF(VLOOKUP(Tabela13[[#This Row],[Cod_esc]],Planilha4!B:B,1,0)=Tabela13[[#This Row],[Cod_esc]],"Consta",),"")</f>
        <v/>
      </c>
      <c r="U238" s="2" t="str">
        <f>IFERROR(IF(VLOOKUP(Tabela13[[#This Row],[Cod_esc]],Planilha4!C:C,1,0)=Tabela13[[#This Row],[Cod_esc]],"Consta"),"")</f>
        <v/>
      </c>
      <c r="V238" s="2" t="str">
        <f>IFERROR(IF(VLOOKUP(Tabela13[[#This Row],[Cod_esc]],Planilha4!D:D,1,0)=Tabela13[[#This Row],[Cod_esc]],"Consta"),"")</f>
        <v/>
      </c>
      <c r="W238" s="2" t="str">
        <f>IFERROR(IF(VLOOKUP(Tabela13[[#This Row],[Cod_esc]],Planilha4!E:E,1,0)=Tabela13[[#This Row],[Cod_esc]],"Consta"),"")</f>
        <v/>
      </c>
      <c r="X238" s="2" t="str">
        <f>IFERROR(IF(VLOOKUP(Tabela13[[#This Row],[Cod_esc]],Planilha4!F:F,1,0)=Tabela13[[#This Row],[Cod_esc]],"Consta"),"")</f>
        <v/>
      </c>
      <c r="Y238" s="2" t="str">
        <f>IF(COUNTBLANK(Tabela13[[#This Row],[Esc1]:[Esc5]])&lt;5,"Consta","")</f>
        <v/>
      </c>
      <c r="Z238" s="2" t="s">
        <v>751</v>
      </c>
      <c r="AA238" s="2" t="s">
        <v>754</v>
      </c>
      <c r="AB238" s="2">
        <v>0</v>
      </c>
      <c r="AC238" s="2">
        <v>520</v>
      </c>
    </row>
    <row r="239" spans="1:29" x14ac:dyDescent="0.25">
      <c r="A239" t="s">
        <v>410</v>
      </c>
      <c r="B239" t="s">
        <v>410</v>
      </c>
      <c r="C239" t="s">
        <v>410</v>
      </c>
      <c r="D239">
        <v>25537</v>
      </c>
      <c r="E239" t="s">
        <v>412</v>
      </c>
      <c r="F239">
        <f>IF((Tabela13[[#This Row],[Ociosidade Manha]]-2)&gt;2,2,(Tabela13[[#This Row],[Ociosidade Manha]]-2))</f>
        <v>-2</v>
      </c>
      <c r="G239">
        <f>IF((Tabela13[[#This Row],[Ociosidade Tarde]]-2)&gt;3,3,(Tabela13[[#This Row],[Ociosidade Tarde]]-2))</f>
        <v>-2</v>
      </c>
      <c r="H239">
        <v>0</v>
      </c>
      <c r="I239">
        <v>0</v>
      </c>
      <c r="L239">
        <v>1</v>
      </c>
      <c r="M239" t="s">
        <v>758</v>
      </c>
      <c r="N239" t="s">
        <v>758</v>
      </c>
      <c r="O239" s="2" t="str">
        <f>IF(AND(Tabela13[[#This Row],[Ociosidade Manha]]&gt;2,Tabela13[[#This Row],[Ociosidade Tarde]]&gt;2),"ok","não")</f>
        <v>não</v>
      </c>
      <c r="Q239" s="2"/>
      <c r="R239" s="2" t="str">
        <f>IFERROR(IF(VLOOKUP(Tabela13[[#This Row],[Cod_esc]],'EE''s aptas'!A:B,1,0)=Tabela13[[#This Row],[Cod_esc]],"sim"),"")</f>
        <v/>
      </c>
      <c r="S239" s="2" t="s">
        <v>8</v>
      </c>
      <c r="T239" s="2" t="str">
        <f>IFERROR(IF(VLOOKUP(Tabela13[[#This Row],[Cod_esc]],Planilha4!B:B,1,0)=Tabela13[[#This Row],[Cod_esc]],"Consta",),"")</f>
        <v/>
      </c>
      <c r="U239" s="2" t="str">
        <f>IFERROR(IF(VLOOKUP(Tabela13[[#This Row],[Cod_esc]],Planilha4!C:C,1,0)=Tabela13[[#This Row],[Cod_esc]],"Consta"),"")</f>
        <v/>
      </c>
      <c r="V239" s="2" t="str">
        <f>IFERROR(IF(VLOOKUP(Tabela13[[#This Row],[Cod_esc]],Planilha4!D:D,1,0)=Tabela13[[#This Row],[Cod_esc]],"Consta"),"")</f>
        <v/>
      </c>
      <c r="W239" s="2" t="str">
        <f>IFERROR(IF(VLOOKUP(Tabela13[[#This Row],[Cod_esc]],Planilha4!E:E,1,0)=Tabela13[[#This Row],[Cod_esc]],"Consta"),"")</f>
        <v/>
      </c>
      <c r="X239" s="2" t="str">
        <f>IFERROR(IF(VLOOKUP(Tabela13[[#This Row],[Cod_esc]],Planilha4!F:F,1,0)=Tabela13[[#This Row],[Cod_esc]],"Consta"),"")</f>
        <v/>
      </c>
      <c r="Y239" s="2" t="str">
        <f>IF(COUNTBLANK(Tabela13[[#This Row],[Esc1]:[Esc5]])&lt;5,"Consta","")</f>
        <v/>
      </c>
      <c r="Z239" s="2">
        <v>35290695</v>
      </c>
      <c r="AA239" s="2" t="s">
        <v>572</v>
      </c>
      <c r="AB239" s="2">
        <v>1737</v>
      </c>
      <c r="AC239" s="2">
        <v>399</v>
      </c>
    </row>
    <row r="240" spans="1:29" x14ac:dyDescent="0.25">
      <c r="A240" t="s">
        <v>410</v>
      </c>
      <c r="B240" t="s">
        <v>413</v>
      </c>
      <c r="C240" t="s">
        <v>413</v>
      </c>
      <c r="D240">
        <v>25896</v>
      </c>
      <c r="E240" t="s">
        <v>414</v>
      </c>
      <c r="F240">
        <f>IF((Tabela13[[#This Row],[Ociosidade Manha]]-2)&gt;2,2,(Tabela13[[#This Row],[Ociosidade Manha]]-2))</f>
        <v>-1</v>
      </c>
      <c r="G240">
        <f>IF((Tabela13[[#This Row],[Ociosidade Tarde]]-2)&gt;3,3,(Tabela13[[#This Row],[Ociosidade Tarde]]-2))</f>
        <v>3</v>
      </c>
      <c r="H240">
        <v>1</v>
      </c>
      <c r="I240">
        <v>10</v>
      </c>
      <c r="L240">
        <v>1</v>
      </c>
      <c r="M240" t="s">
        <v>758</v>
      </c>
      <c r="N240" t="s">
        <v>758</v>
      </c>
      <c r="O240" s="2" t="str">
        <f>IF(AND(Tabela13[[#This Row],[Ociosidade Manha]]&gt;2,Tabela13[[#This Row],[Ociosidade Tarde]]&gt;2),"ok","não")</f>
        <v>não</v>
      </c>
      <c r="Q240" s="2"/>
      <c r="R240" s="2" t="str">
        <f>IFERROR(IF(VLOOKUP(Tabela13[[#This Row],[Cod_esc]],'EE''s aptas'!A:B,1,0)=Tabela13[[#This Row],[Cod_esc]],"sim"),"")</f>
        <v/>
      </c>
      <c r="S240" s="2" t="s">
        <v>8</v>
      </c>
      <c r="T240" s="2" t="str">
        <f>IFERROR(IF(VLOOKUP(Tabela13[[#This Row],[Cod_esc]],Planilha4!B:B,1,0)=Tabela13[[#This Row],[Cod_esc]],"Consta",),"")</f>
        <v/>
      </c>
      <c r="U240" s="2" t="str">
        <f>IFERROR(IF(VLOOKUP(Tabela13[[#This Row],[Cod_esc]],Planilha4!C:C,1,0)=Tabela13[[#This Row],[Cod_esc]],"Consta"),"")</f>
        <v/>
      </c>
      <c r="V240" s="2" t="str">
        <f>IFERROR(IF(VLOOKUP(Tabela13[[#This Row],[Cod_esc]],Planilha4!D:D,1,0)=Tabela13[[#This Row],[Cod_esc]],"Consta"),"")</f>
        <v/>
      </c>
      <c r="W240" s="2" t="str">
        <f>IFERROR(IF(VLOOKUP(Tabela13[[#This Row],[Cod_esc]],Planilha4!E:E,1,0)=Tabela13[[#This Row],[Cod_esc]],"Consta"),"")</f>
        <v/>
      </c>
      <c r="X240" s="2" t="str">
        <f>IFERROR(IF(VLOOKUP(Tabela13[[#This Row],[Cod_esc]],Planilha4!F:F,1,0)=Tabela13[[#This Row],[Cod_esc]],"Consta"),"")</f>
        <v/>
      </c>
      <c r="Y240" s="2" t="str">
        <f>IF(COUNTBLANK(Tabela13[[#This Row],[Esc1]:[Esc5]])&lt;5,"Consta","")</f>
        <v/>
      </c>
      <c r="Z240" s="2">
        <v>35446816</v>
      </c>
      <c r="AA240" s="2" t="s">
        <v>574</v>
      </c>
      <c r="AB240" s="2">
        <v>1696</v>
      </c>
      <c r="AC240" s="2">
        <v>779</v>
      </c>
    </row>
    <row r="241" spans="1:29" x14ac:dyDescent="0.25">
      <c r="A241" t="s">
        <v>153</v>
      </c>
      <c r="B241" t="s">
        <v>415</v>
      </c>
      <c r="C241" t="s">
        <v>415</v>
      </c>
      <c r="D241">
        <v>25665</v>
      </c>
      <c r="E241" t="s">
        <v>416</v>
      </c>
      <c r="F241">
        <f>IF((Tabela13[[#This Row],[Ociosidade Manha]]-2)&gt;2,2,(Tabela13[[#This Row],[Ociosidade Manha]]-2))</f>
        <v>-2</v>
      </c>
      <c r="G241">
        <f>IF((Tabela13[[#This Row],[Ociosidade Tarde]]-2)&gt;3,3,(Tabela13[[#This Row],[Ociosidade Tarde]]-2))</f>
        <v>-2</v>
      </c>
      <c r="H241">
        <v>0</v>
      </c>
      <c r="I241">
        <v>0</v>
      </c>
      <c r="L241">
        <v>1</v>
      </c>
      <c r="M241" t="s">
        <v>758</v>
      </c>
      <c r="N241" t="s">
        <v>758</v>
      </c>
      <c r="O241" s="2" t="str">
        <f>IF(AND(Tabela13[[#This Row],[Ociosidade Manha]]&gt;2,Tabela13[[#This Row],[Ociosidade Tarde]]&gt;2),"ok","não")</f>
        <v>não</v>
      </c>
      <c r="Q241" s="2"/>
      <c r="R241" s="2" t="str">
        <f>IFERROR(IF(VLOOKUP(Tabela13[[#This Row],[Cod_esc]],'EE''s aptas'!A:B,1,0)=Tabela13[[#This Row],[Cod_esc]],"sim"),"")</f>
        <v/>
      </c>
      <c r="S241" s="2" t="s">
        <v>8</v>
      </c>
      <c r="T241" s="2" t="str">
        <f>IFERROR(IF(VLOOKUP(Tabela13[[#This Row],[Cod_esc]],Planilha4!B:B,1,0)=Tabela13[[#This Row],[Cod_esc]],"Consta",),"")</f>
        <v/>
      </c>
      <c r="U241" s="2" t="str">
        <f>IFERROR(IF(VLOOKUP(Tabela13[[#This Row],[Cod_esc]],Planilha4!C:C,1,0)=Tabela13[[#This Row],[Cod_esc]],"Consta"),"")</f>
        <v/>
      </c>
      <c r="V241" s="2" t="str">
        <f>IFERROR(IF(VLOOKUP(Tabela13[[#This Row],[Cod_esc]],Planilha4!D:D,1,0)=Tabela13[[#This Row],[Cod_esc]],"Consta"),"")</f>
        <v/>
      </c>
      <c r="W241" s="2" t="str">
        <f>IFERROR(IF(VLOOKUP(Tabela13[[#This Row],[Cod_esc]],Planilha4!E:E,1,0)=Tabela13[[#This Row],[Cod_esc]],"Consta"),"")</f>
        <v/>
      </c>
      <c r="X241" s="2" t="str">
        <f>IFERROR(IF(VLOOKUP(Tabela13[[#This Row],[Cod_esc]],Planilha4!F:F,1,0)=Tabela13[[#This Row],[Cod_esc]],"Consta"),"")</f>
        <v/>
      </c>
      <c r="Y241" s="2" t="str">
        <f>IF(COUNTBLANK(Tabela13[[#This Row],[Esc1]:[Esc5]])&lt;5,"Consta","")</f>
        <v/>
      </c>
      <c r="Z241" s="2" t="s">
        <v>751</v>
      </c>
      <c r="AA241" s="2" t="s">
        <v>754</v>
      </c>
      <c r="AB241" s="2">
        <v>0</v>
      </c>
      <c r="AC241" s="2">
        <v>290</v>
      </c>
    </row>
    <row r="242" spans="1:29" x14ac:dyDescent="0.25">
      <c r="A242" t="s">
        <v>417</v>
      </c>
      <c r="B242" t="s">
        <v>417</v>
      </c>
      <c r="C242" t="s">
        <v>417</v>
      </c>
      <c r="D242">
        <v>26116</v>
      </c>
      <c r="E242" t="s">
        <v>418</v>
      </c>
      <c r="F242">
        <f>IF((Tabela13[[#This Row],[Ociosidade Manha]]-2)&gt;2,2,(Tabela13[[#This Row],[Ociosidade Manha]]-2))</f>
        <v>-2</v>
      </c>
      <c r="G242">
        <f>IF((Tabela13[[#This Row],[Ociosidade Tarde]]-2)&gt;3,3,(Tabela13[[#This Row],[Ociosidade Tarde]]-2))</f>
        <v>-2</v>
      </c>
      <c r="H242">
        <v>0</v>
      </c>
      <c r="I242">
        <v>0</v>
      </c>
      <c r="L242">
        <v>1</v>
      </c>
      <c r="M242" t="s">
        <v>758</v>
      </c>
      <c r="N242" t="s">
        <v>758</v>
      </c>
      <c r="O242" s="2" t="str">
        <f>IF(AND(Tabela13[[#This Row],[Ociosidade Manha]]&gt;2,Tabela13[[#This Row],[Ociosidade Tarde]]&gt;2),"ok","não")</f>
        <v>não</v>
      </c>
      <c r="Q242" s="2"/>
      <c r="R242" s="2" t="str">
        <f>IFERROR(IF(VLOOKUP(Tabela13[[#This Row],[Cod_esc]],'EE''s aptas'!A:B,1,0)=Tabela13[[#This Row],[Cod_esc]],"sim"),"")</f>
        <v/>
      </c>
      <c r="S242" s="2" t="s">
        <v>8</v>
      </c>
      <c r="T242" s="2" t="str">
        <f>IFERROR(IF(VLOOKUP(Tabela13[[#This Row],[Cod_esc]],Planilha4!B:B,1,0)=Tabela13[[#This Row],[Cod_esc]],"Consta",),"")</f>
        <v/>
      </c>
      <c r="U242" s="2" t="str">
        <f>IFERROR(IF(VLOOKUP(Tabela13[[#This Row],[Cod_esc]],Planilha4!C:C,1,0)=Tabela13[[#This Row],[Cod_esc]],"Consta"),"")</f>
        <v/>
      </c>
      <c r="V242" s="2" t="str">
        <f>IFERROR(IF(VLOOKUP(Tabela13[[#This Row],[Cod_esc]],Planilha4!D:D,1,0)=Tabela13[[#This Row],[Cod_esc]],"Consta"),"")</f>
        <v/>
      </c>
      <c r="W242" s="2" t="str">
        <f>IFERROR(IF(VLOOKUP(Tabela13[[#This Row],[Cod_esc]],Planilha4!E:E,1,0)=Tabela13[[#This Row],[Cod_esc]],"Consta"),"")</f>
        <v/>
      </c>
      <c r="X242" s="2" t="str">
        <f>IFERROR(IF(VLOOKUP(Tabela13[[#This Row],[Cod_esc]],Planilha4!F:F,1,0)=Tabela13[[#This Row],[Cod_esc]],"Consta"),"")</f>
        <v/>
      </c>
      <c r="Y242" s="2" t="str">
        <f>IF(COUNTBLANK(Tabela13[[#This Row],[Esc1]:[Esc5]])&lt;5,"Consta","")</f>
        <v/>
      </c>
      <c r="Z242" s="2">
        <v>35032037</v>
      </c>
      <c r="AA242" s="2" t="s">
        <v>575</v>
      </c>
      <c r="AB242" s="2">
        <v>0</v>
      </c>
      <c r="AC242" s="2">
        <v>421</v>
      </c>
    </row>
    <row r="243" spans="1:29" x14ac:dyDescent="0.25">
      <c r="A243" t="s">
        <v>419</v>
      </c>
      <c r="B243" t="s">
        <v>419</v>
      </c>
      <c r="C243" t="s">
        <v>419</v>
      </c>
      <c r="D243">
        <v>24880</v>
      </c>
      <c r="E243" t="s">
        <v>420</v>
      </c>
      <c r="F243">
        <f>IF((Tabela13[[#This Row],[Ociosidade Manha]]-2)&gt;2,2,(Tabela13[[#This Row],[Ociosidade Manha]]-2))</f>
        <v>-2</v>
      </c>
      <c r="G243">
        <f>IF((Tabela13[[#This Row],[Ociosidade Tarde]]-2)&gt;3,3,(Tabela13[[#This Row],[Ociosidade Tarde]]-2))</f>
        <v>-2</v>
      </c>
      <c r="H243">
        <v>0</v>
      </c>
      <c r="I243">
        <v>0</v>
      </c>
      <c r="L243">
        <v>1</v>
      </c>
      <c r="M243" t="s">
        <v>758</v>
      </c>
      <c r="N243" t="s">
        <v>758</v>
      </c>
      <c r="O243" s="2" t="str">
        <f>IF(AND(Tabela13[[#This Row],[Ociosidade Manha]]&gt;2,Tabela13[[#This Row],[Ociosidade Tarde]]&gt;2),"ok","não")</f>
        <v>não</v>
      </c>
      <c r="Q243" s="2"/>
      <c r="R243" s="2" t="str">
        <f>IFERROR(IF(VLOOKUP(Tabela13[[#This Row],[Cod_esc]],'EE''s aptas'!A:B,1,0)=Tabela13[[#This Row],[Cod_esc]],"sim"),"")</f>
        <v/>
      </c>
      <c r="S243" s="2" t="s">
        <v>8</v>
      </c>
      <c r="T243" s="2" t="str">
        <f>IFERROR(IF(VLOOKUP(Tabela13[[#This Row],[Cod_esc]],Planilha4!B:B,1,0)=Tabela13[[#This Row],[Cod_esc]],"Consta",),"")</f>
        <v/>
      </c>
      <c r="U243" s="2" t="str">
        <f>IFERROR(IF(VLOOKUP(Tabela13[[#This Row],[Cod_esc]],Planilha4!C:C,1,0)=Tabela13[[#This Row],[Cod_esc]],"Consta"),"")</f>
        <v/>
      </c>
      <c r="V243" s="2" t="str">
        <f>IFERROR(IF(VLOOKUP(Tabela13[[#This Row],[Cod_esc]],Planilha4!D:D,1,0)=Tabela13[[#This Row],[Cod_esc]],"Consta"),"")</f>
        <v/>
      </c>
      <c r="W243" s="2" t="str">
        <f>IFERROR(IF(VLOOKUP(Tabela13[[#This Row],[Cod_esc]],Planilha4!E:E,1,0)=Tabela13[[#This Row],[Cod_esc]],"Consta"),"")</f>
        <v/>
      </c>
      <c r="X243" s="2" t="str">
        <f>IFERROR(IF(VLOOKUP(Tabela13[[#This Row],[Cod_esc]],Planilha4!F:F,1,0)=Tabela13[[#This Row],[Cod_esc]],"Consta"),"")</f>
        <v/>
      </c>
      <c r="Y243" s="2" t="str">
        <f>IF(COUNTBLANK(Tabela13[[#This Row],[Esc1]:[Esc5]])&lt;5,"Consta","")</f>
        <v/>
      </c>
      <c r="Z243" s="2" t="s">
        <v>751</v>
      </c>
      <c r="AA243" s="2" t="s">
        <v>754</v>
      </c>
      <c r="AB243" s="2">
        <v>0</v>
      </c>
      <c r="AC243" s="2">
        <v>615</v>
      </c>
    </row>
    <row r="244" spans="1:29" x14ac:dyDescent="0.25">
      <c r="A244" t="s">
        <v>289</v>
      </c>
      <c r="B244" t="s">
        <v>289</v>
      </c>
      <c r="C244" t="s">
        <v>289</v>
      </c>
      <c r="D244">
        <v>585804</v>
      </c>
      <c r="E244" t="s">
        <v>421</v>
      </c>
      <c r="F244">
        <f>IF((Tabela13[[#This Row],[Ociosidade Manha]]-2)&gt;2,2,(Tabela13[[#This Row],[Ociosidade Manha]]-2))</f>
        <v>-2</v>
      </c>
      <c r="G244">
        <f>IF((Tabela13[[#This Row],[Ociosidade Tarde]]-2)&gt;3,3,(Tabela13[[#This Row],[Ociosidade Tarde]]-2))</f>
        <v>-2</v>
      </c>
      <c r="H244">
        <v>0</v>
      </c>
      <c r="I244">
        <v>0</v>
      </c>
      <c r="L244">
        <v>1</v>
      </c>
      <c r="M244" t="s">
        <v>758</v>
      </c>
      <c r="N244" t="s">
        <v>758</v>
      </c>
      <c r="O244" s="2" t="str">
        <f>IF(AND(Tabela13[[#This Row],[Ociosidade Manha]]&gt;2,Tabela13[[#This Row],[Ociosidade Tarde]]&gt;2),"ok","não")</f>
        <v>não</v>
      </c>
      <c r="Q244" s="2"/>
      <c r="R244" s="2" t="str">
        <f>IFERROR(IF(VLOOKUP(Tabela13[[#This Row],[Cod_esc]],'EE''s aptas'!A:B,1,0)=Tabela13[[#This Row],[Cod_esc]],"sim"),"")</f>
        <v/>
      </c>
      <c r="S244" s="2" t="s">
        <v>8</v>
      </c>
      <c r="T244" s="2" t="str">
        <f>IFERROR(IF(VLOOKUP(Tabela13[[#This Row],[Cod_esc]],Planilha4!B:B,1,0)=Tabela13[[#This Row],[Cod_esc]],"Consta",),"")</f>
        <v/>
      </c>
      <c r="U244" s="2" t="str">
        <f>IFERROR(IF(VLOOKUP(Tabela13[[#This Row],[Cod_esc]],Planilha4!C:C,1,0)=Tabela13[[#This Row],[Cod_esc]],"Consta"),"")</f>
        <v/>
      </c>
      <c r="V244" s="2" t="str">
        <f>IFERROR(IF(VLOOKUP(Tabela13[[#This Row],[Cod_esc]],Planilha4!D:D,1,0)=Tabela13[[#This Row],[Cod_esc]],"Consta"),"")</f>
        <v/>
      </c>
      <c r="W244" s="2" t="str">
        <f>IFERROR(IF(VLOOKUP(Tabela13[[#This Row],[Cod_esc]],Planilha4!E:E,1,0)=Tabela13[[#This Row],[Cod_esc]],"Consta"),"")</f>
        <v/>
      </c>
      <c r="X244" s="2" t="str">
        <f>IFERROR(IF(VLOOKUP(Tabela13[[#This Row],[Cod_esc]],Planilha4!F:F,1,0)=Tabela13[[#This Row],[Cod_esc]],"Consta"),"")</f>
        <v/>
      </c>
      <c r="Y244" s="2" t="str">
        <f>IF(COUNTBLANK(Tabela13[[#This Row],[Esc1]:[Esc5]])&lt;5,"Consta","")</f>
        <v/>
      </c>
      <c r="Z244" s="2" t="s">
        <v>751</v>
      </c>
      <c r="AA244" s="2" t="s">
        <v>754</v>
      </c>
      <c r="AB244" s="2">
        <v>0</v>
      </c>
      <c r="AC244" s="2">
        <v>99</v>
      </c>
    </row>
    <row r="245" spans="1:29" x14ac:dyDescent="0.25">
      <c r="A245" t="s">
        <v>422</v>
      </c>
      <c r="B245" t="s">
        <v>423</v>
      </c>
      <c r="C245" t="s">
        <v>423</v>
      </c>
      <c r="D245">
        <v>15222</v>
      </c>
      <c r="E245" t="s">
        <v>424</v>
      </c>
      <c r="F245">
        <f>IF((Tabela13[[#This Row],[Ociosidade Manha]]-2)&gt;2,2,(Tabela13[[#This Row],[Ociosidade Manha]]-2))</f>
        <v>-2</v>
      </c>
      <c r="G245">
        <f>IF((Tabela13[[#This Row],[Ociosidade Tarde]]-2)&gt;3,3,(Tabela13[[#This Row],[Ociosidade Tarde]]-2))</f>
        <v>-2</v>
      </c>
      <c r="H245">
        <v>0</v>
      </c>
      <c r="I245">
        <v>0</v>
      </c>
      <c r="L245">
        <v>1</v>
      </c>
      <c r="M245" t="s">
        <v>758</v>
      </c>
      <c r="N245" t="s">
        <v>758</v>
      </c>
      <c r="O245" s="2" t="str">
        <f>IF(AND(Tabela13[[#This Row],[Ociosidade Manha]]&gt;2,Tabela13[[#This Row],[Ociosidade Tarde]]&gt;2),"ok","não")</f>
        <v>não</v>
      </c>
      <c r="Q245" s="2"/>
      <c r="R245" s="2" t="str">
        <f>IFERROR(IF(VLOOKUP(Tabela13[[#This Row],[Cod_esc]],'EE''s aptas'!A:B,1,0)=Tabela13[[#This Row],[Cod_esc]],"sim"),"")</f>
        <v/>
      </c>
      <c r="S245" s="2" t="s">
        <v>8</v>
      </c>
      <c r="T245" s="2" t="str">
        <f>IFERROR(IF(VLOOKUP(Tabela13[[#This Row],[Cod_esc]],Planilha4!B:B,1,0)=Tabela13[[#This Row],[Cod_esc]],"Consta",),"")</f>
        <v/>
      </c>
      <c r="U245" s="2" t="str">
        <f>IFERROR(IF(VLOOKUP(Tabela13[[#This Row],[Cod_esc]],Planilha4!C:C,1,0)=Tabela13[[#This Row],[Cod_esc]],"Consta"),"")</f>
        <v/>
      </c>
      <c r="V245" s="2" t="str">
        <f>IFERROR(IF(VLOOKUP(Tabela13[[#This Row],[Cod_esc]],Planilha4!D:D,1,0)=Tabela13[[#This Row],[Cod_esc]],"Consta"),"")</f>
        <v/>
      </c>
      <c r="W245" s="2" t="str">
        <f>IFERROR(IF(VLOOKUP(Tabela13[[#This Row],[Cod_esc]],Planilha4!E:E,1,0)=Tabela13[[#This Row],[Cod_esc]],"Consta"),"")</f>
        <v/>
      </c>
      <c r="X245" s="2" t="str">
        <f>IFERROR(IF(VLOOKUP(Tabela13[[#This Row],[Cod_esc]],Planilha4!F:F,1,0)=Tabela13[[#This Row],[Cod_esc]],"Consta"),"")</f>
        <v/>
      </c>
      <c r="Y245" s="2" t="str">
        <f>IF(COUNTBLANK(Tabela13[[#This Row],[Esc1]:[Esc5]])&lt;5,"Consta","")</f>
        <v/>
      </c>
      <c r="Z245" s="2" t="s">
        <v>751</v>
      </c>
      <c r="AA245" s="2" t="s">
        <v>754</v>
      </c>
      <c r="AB245" s="2">
        <v>0</v>
      </c>
      <c r="AC245" s="2">
        <v>936</v>
      </c>
    </row>
    <row r="246" spans="1:29" x14ac:dyDescent="0.25">
      <c r="A246" t="s">
        <v>422</v>
      </c>
      <c r="B246" t="s">
        <v>422</v>
      </c>
      <c r="C246" t="s">
        <v>422</v>
      </c>
      <c r="D246">
        <v>15404</v>
      </c>
      <c r="E246" t="s">
        <v>425</v>
      </c>
      <c r="F246">
        <f>IF((Tabela13[[#This Row],[Ociosidade Manha]]-2)&gt;2,2,(Tabela13[[#This Row],[Ociosidade Manha]]-2))</f>
        <v>-2</v>
      </c>
      <c r="G246">
        <f>IF((Tabela13[[#This Row],[Ociosidade Tarde]]-2)&gt;3,3,(Tabela13[[#This Row],[Ociosidade Tarde]]-2))</f>
        <v>-2</v>
      </c>
      <c r="H246">
        <v>0</v>
      </c>
      <c r="I246">
        <v>0</v>
      </c>
      <c r="L246">
        <v>1</v>
      </c>
      <c r="M246" t="s">
        <v>758</v>
      </c>
      <c r="N246" t="s">
        <v>758</v>
      </c>
      <c r="O246" s="2" t="str">
        <f>IF(AND(Tabela13[[#This Row],[Ociosidade Manha]]&gt;2,Tabela13[[#This Row],[Ociosidade Tarde]]&gt;2),"ok","não")</f>
        <v>não</v>
      </c>
      <c r="Q246" s="2"/>
      <c r="R246" s="2" t="str">
        <f>IFERROR(IF(VLOOKUP(Tabela13[[#This Row],[Cod_esc]],'EE''s aptas'!A:B,1,0)=Tabela13[[#This Row],[Cod_esc]],"sim"),"")</f>
        <v/>
      </c>
      <c r="S246" s="2" t="s">
        <v>8</v>
      </c>
      <c r="T246" s="2" t="str">
        <f>IFERROR(IF(VLOOKUP(Tabela13[[#This Row],[Cod_esc]],Planilha4!B:B,1,0)=Tabela13[[#This Row],[Cod_esc]],"Consta",),"")</f>
        <v>Consta</v>
      </c>
      <c r="U246" s="2" t="str">
        <f>IFERROR(IF(VLOOKUP(Tabela13[[#This Row],[Cod_esc]],Planilha4!C:C,1,0)=Tabela13[[#This Row],[Cod_esc]],"Consta"),"")</f>
        <v/>
      </c>
      <c r="V246" s="2" t="str">
        <f>IFERROR(IF(VLOOKUP(Tabela13[[#This Row],[Cod_esc]],Planilha4!D:D,1,0)=Tabela13[[#This Row],[Cod_esc]],"Consta"),"")</f>
        <v/>
      </c>
      <c r="W246" s="2" t="str">
        <f>IFERROR(IF(VLOOKUP(Tabela13[[#This Row],[Cod_esc]],Planilha4!E:E,1,0)=Tabela13[[#This Row],[Cod_esc]],"Consta"),"")</f>
        <v/>
      </c>
      <c r="X246" s="2" t="str">
        <f>IFERROR(IF(VLOOKUP(Tabela13[[#This Row],[Cod_esc]],Planilha4!F:F,1,0)=Tabela13[[#This Row],[Cod_esc]],"Consta"),"")</f>
        <v/>
      </c>
      <c r="Y246" s="2" t="str">
        <f>IF(COUNTBLANK(Tabela13[[#This Row],[Esc1]:[Esc5]])&lt;5,"Consta","")</f>
        <v>Consta</v>
      </c>
      <c r="Z246" s="2">
        <v>35015416</v>
      </c>
      <c r="AA246" s="2" t="s">
        <v>554</v>
      </c>
      <c r="AB246" s="2" t="e">
        <v>#N/A</v>
      </c>
      <c r="AC246" s="2">
        <v>527</v>
      </c>
    </row>
    <row r="247" spans="1:29" x14ac:dyDescent="0.25">
      <c r="A247" t="s">
        <v>349</v>
      </c>
      <c r="B247" t="s">
        <v>426</v>
      </c>
      <c r="C247" t="s">
        <v>426</v>
      </c>
      <c r="D247">
        <v>34666</v>
      </c>
      <c r="E247" t="s">
        <v>427</v>
      </c>
      <c r="F247">
        <f>IF((Tabela13[[#This Row],[Ociosidade Manha]]-2)&gt;2,2,(Tabela13[[#This Row],[Ociosidade Manha]]-2))</f>
        <v>-2</v>
      </c>
      <c r="G247">
        <f>IF((Tabela13[[#This Row],[Ociosidade Tarde]]-2)&gt;3,3,(Tabela13[[#This Row],[Ociosidade Tarde]]-2))</f>
        <v>-2</v>
      </c>
      <c r="H247">
        <v>0</v>
      </c>
      <c r="I247">
        <v>0</v>
      </c>
      <c r="L247">
        <v>1</v>
      </c>
      <c r="M247" t="s">
        <v>758</v>
      </c>
      <c r="N247" t="s">
        <v>758</v>
      </c>
      <c r="O247" s="2" t="str">
        <f>IF(AND(Tabela13[[#This Row],[Ociosidade Manha]]&gt;2,Tabela13[[#This Row],[Ociosidade Tarde]]&gt;2),"ok","não")</f>
        <v>não</v>
      </c>
      <c r="Q247" s="2"/>
      <c r="R247" s="2" t="str">
        <f>IFERROR(IF(VLOOKUP(Tabela13[[#This Row],[Cod_esc]],'EE''s aptas'!A:B,1,0)=Tabela13[[#This Row],[Cod_esc]],"sim"),"")</f>
        <v/>
      </c>
      <c r="S247" s="2" t="s">
        <v>8</v>
      </c>
      <c r="T247" s="2" t="str">
        <f>IFERROR(IF(VLOOKUP(Tabela13[[#This Row],[Cod_esc]],Planilha4!B:B,1,0)=Tabela13[[#This Row],[Cod_esc]],"Consta",),"")</f>
        <v/>
      </c>
      <c r="U247" s="2" t="str">
        <f>IFERROR(IF(VLOOKUP(Tabela13[[#This Row],[Cod_esc]],Planilha4!C:C,1,0)=Tabela13[[#This Row],[Cod_esc]],"Consta"),"")</f>
        <v/>
      </c>
      <c r="V247" s="2" t="str">
        <f>IFERROR(IF(VLOOKUP(Tabela13[[#This Row],[Cod_esc]],Planilha4!D:D,1,0)=Tabela13[[#This Row],[Cod_esc]],"Consta"),"")</f>
        <v/>
      </c>
      <c r="W247" s="2" t="str">
        <f>IFERROR(IF(VLOOKUP(Tabela13[[#This Row],[Cod_esc]],Planilha4!E:E,1,0)=Tabela13[[#This Row],[Cod_esc]],"Consta"),"")</f>
        <v/>
      </c>
      <c r="X247" s="2" t="str">
        <f>IFERROR(IF(VLOOKUP(Tabela13[[#This Row],[Cod_esc]],Planilha4!F:F,1,0)=Tabela13[[#This Row],[Cod_esc]],"Consta"),"")</f>
        <v/>
      </c>
      <c r="Y247" s="2" t="str">
        <f>IF(COUNTBLANK(Tabela13[[#This Row],[Esc1]:[Esc5]])&lt;5,"Consta","")</f>
        <v/>
      </c>
      <c r="Z247" s="2" t="s">
        <v>751</v>
      </c>
      <c r="AA247" s="2" t="s">
        <v>754</v>
      </c>
      <c r="AB247" s="2">
        <v>0</v>
      </c>
      <c r="AC247" s="2">
        <v>365</v>
      </c>
    </row>
    <row r="248" spans="1:29" x14ac:dyDescent="0.25">
      <c r="A248" t="s">
        <v>284</v>
      </c>
      <c r="B248" t="s">
        <v>428</v>
      </c>
      <c r="C248" t="s">
        <v>428</v>
      </c>
      <c r="D248">
        <v>11435</v>
      </c>
      <c r="E248" t="s">
        <v>429</v>
      </c>
      <c r="F248">
        <f>IF((Tabela13[[#This Row],[Ociosidade Manha]]-2)&gt;2,2,(Tabela13[[#This Row],[Ociosidade Manha]]-2))</f>
        <v>-2</v>
      </c>
      <c r="G248">
        <f>IF((Tabela13[[#This Row],[Ociosidade Tarde]]-2)&gt;3,3,(Tabela13[[#This Row],[Ociosidade Tarde]]-2))</f>
        <v>-2</v>
      </c>
      <c r="H248">
        <v>0</v>
      </c>
      <c r="I248">
        <v>0</v>
      </c>
      <c r="L248">
        <v>1</v>
      </c>
      <c r="M248" t="s">
        <v>758</v>
      </c>
      <c r="N248" t="s">
        <v>758</v>
      </c>
      <c r="O248" s="2" t="str">
        <f>IF(AND(Tabela13[[#This Row],[Ociosidade Manha]]&gt;2,Tabela13[[#This Row],[Ociosidade Tarde]]&gt;2),"ok","não")</f>
        <v>não</v>
      </c>
      <c r="Q248" s="2"/>
      <c r="R248" s="2" t="str">
        <f>IFERROR(IF(VLOOKUP(Tabela13[[#This Row],[Cod_esc]],'EE''s aptas'!A:B,1,0)=Tabela13[[#This Row],[Cod_esc]],"sim"),"")</f>
        <v/>
      </c>
      <c r="S248" s="2" t="s">
        <v>8</v>
      </c>
      <c r="T248" s="2" t="str">
        <f>IFERROR(IF(VLOOKUP(Tabela13[[#This Row],[Cod_esc]],Planilha4!B:B,1,0)=Tabela13[[#This Row],[Cod_esc]],"Consta",),"")</f>
        <v/>
      </c>
      <c r="U248" s="2" t="str">
        <f>IFERROR(IF(VLOOKUP(Tabela13[[#This Row],[Cod_esc]],Planilha4!C:C,1,0)=Tabela13[[#This Row],[Cod_esc]],"Consta"),"")</f>
        <v/>
      </c>
      <c r="V248" s="2" t="str">
        <f>IFERROR(IF(VLOOKUP(Tabela13[[#This Row],[Cod_esc]],Planilha4!D:D,1,0)=Tabela13[[#This Row],[Cod_esc]],"Consta"),"")</f>
        <v/>
      </c>
      <c r="W248" s="2" t="str">
        <f>IFERROR(IF(VLOOKUP(Tabela13[[#This Row],[Cod_esc]],Planilha4!E:E,1,0)=Tabela13[[#This Row],[Cod_esc]],"Consta"),"")</f>
        <v/>
      </c>
      <c r="X248" s="2" t="str">
        <f>IFERROR(IF(VLOOKUP(Tabela13[[#This Row],[Cod_esc]],Planilha4!F:F,1,0)=Tabela13[[#This Row],[Cod_esc]],"Consta"),"")</f>
        <v/>
      </c>
      <c r="Y248" s="2" t="str">
        <f>IF(COUNTBLANK(Tabela13[[#This Row],[Esc1]:[Esc5]])&lt;5,"Consta","")</f>
        <v/>
      </c>
      <c r="Z248" s="2" t="s">
        <v>751</v>
      </c>
      <c r="AA248" s="2" t="s">
        <v>754</v>
      </c>
      <c r="AB248" s="2">
        <v>0</v>
      </c>
      <c r="AC248" s="2">
        <v>341</v>
      </c>
    </row>
    <row r="249" spans="1:29" x14ac:dyDescent="0.25">
      <c r="A249" t="s">
        <v>284</v>
      </c>
      <c r="B249" t="s">
        <v>284</v>
      </c>
      <c r="C249" t="s">
        <v>284</v>
      </c>
      <c r="D249">
        <v>46760</v>
      </c>
      <c r="E249" t="s">
        <v>430</v>
      </c>
      <c r="F249">
        <f>IF((Tabela13[[#This Row],[Ociosidade Manha]]-2)&gt;2,2,(Tabela13[[#This Row],[Ociosidade Manha]]-2))</f>
        <v>-2</v>
      </c>
      <c r="G249">
        <f>IF((Tabela13[[#This Row],[Ociosidade Tarde]]-2)&gt;3,3,(Tabela13[[#This Row],[Ociosidade Tarde]]-2))</f>
        <v>-2</v>
      </c>
      <c r="H249">
        <v>0</v>
      </c>
      <c r="I249">
        <v>0</v>
      </c>
      <c r="L249">
        <v>1</v>
      </c>
      <c r="M249" t="s">
        <v>758</v>
      </c>
      <c r="N249" t="s">
        <v>758</v>
      </c>
      <c r="O249" s="2" t="str">
        <f>IF(AND(Tabela13[[#This Row],[Ociosidade Manha]]&gt;2,Tabela13[[#This Row],[Ociosidade Tarde]]&gt;2),"ok","não")</f>
        <v>não</v>
      </c>
      <c r="Q249" s="2"/>
      <c r="R249" s="2" t="str">
        <f>IFERROR(IF(VLOOKUP(Tabela13[[#This Row],[Cod_esc]],'EE''s aptas'!A:B,1,0)=Tabela13[[#This Row],[Cod_esc]],"sim"),"")</f>
        <v/>
      </c>
      <c r="S249" s="2" t="s">
        <v>8</v>
      </c>
      <c r="T249" s="2" t="str">
        <f>IFERROR(IF(VLOOKUP(Tabela13[[#This Row],[Cod_esc]],Planilha4!B:B,1,0)=Tabela13[[#This Row],[Cod_esc]],"Consta",),"")</f>
        <v/>
      </c>
      <c r="U249" s="2" t="str">
        <f>IFERROR(IF(VLOOKUP(Tabela13[[#This Row],[Cod_esc]],Planilha4!C:C,1,0)=Tabela13[[#This Row],[Cod_esc]],"Consta"),"")</f>
        <v/>
      </c>
      <c r="V249" s="2" t="str">
        <f>IFERROR(IF(VLOOKUP(Tabela13[[#This Row],[Cod_esc]],Planilha4!D:D,1,0)=Tabela13[[#This Row],[Cod_esc]],"Consta"),"")</f>
        <v/>
      </c>
      <c r="W249" s="2" t="str">
        <f>IFERROR(IF(VLOOKUP(Tabela13[[#This Row],[Cod_esc]],Planilha4!E:E,1,0)=Tabela13[[#This Row],[Cod_esc]],"Consta"),"")</f>
        <v/>
      </c>
      <c r="X249" s="2" t="str">
        <f>IFERROR(IF(VLOOKUP(Tabela13[[#This Row],[Cod_esc]],Planilha4!F:F,1,0)=Tabela13[[#This Row],[Cod_esc]],"Consta"),"")</f>
        <v/>
      </c>
      <c r="Y249" s="2" t="str">
        <f>IF(COUNTBLANK(Tabela13[[#This Row],[Esc1]:[Esc5]])&lt;5,"Consta","")</f>
        <v/>
      </c>
      <c r="Z249" s="2" t="s">
        <v>751</v>
      </c>
      <c r="AA249" s="2" t="s">
        <v>754</v>
      </c>
      <c r="AB249" s="2">
        <v>0</v>
      </c>
      <c r="AC249" s="2">
        <v>287</v>
      </c>
    </row>
    <row r="250" spans="1:29" x14ac:dyDescent="0.25">
      <c r="A250" t="s">
        <v>296</v>
      </c>
      <c r="B250" t="s">
        <v>296</v>
      </c>
      <c r="C250" t="s">
        <v>296</v>
      </c>
      <c r="D250">
        <v>12142</v>
      </c>
      <c r="E250" t="s">
        <v>431</v>
      </c>
      <c r="F250">
        <f>IF((Tabela13[[#This Row],[Ociosidade Manha]]-2)&gt;2,2,(Tabela13[[#This Row],[Ociosidade Manha]]-2))</f>
        <v>-2</v>
      </c>
      <c r="G250">
        <f>IF((Tabela13[[#This Row],[Ociosidade Tarde]]-2)&gt;3,3,(Tabela13[[#This Row],[Ociosidade Tarde]]-2))</f>
        <v>-2</v>
      </c>
      <c r="H250">
        <v>0</v>
      </c>
      <c r="I250">
        <v>0</v>
      </c>
      <c r="L250">
        <v>1</v>
      </c>
      <c r="M250" t="s">
        <v>758</v>
      </c>
      <c r="N250" t="s">
        <v>758</v>
      </c>
      <c r="O250" s="2" t="str">
        <f>IF(AND(Tabela13[[#This Row],[Ociosidade Manha]]&gt;2,Tabela13[[#This Row],[Ociosidade Tarde]]&gt;2),"ok","não")</f>
        <v>não</v>
      </c>
      <c r="Q250" s="2"/>
      <c r="R250" s="2" t="str">
        <f>IFERROR(IF(VLOOKUP(Tabela13[[#This Row],[Cod_esc]],'EE''s aptas'!A:B,1,0)=Tabela13[[#This Row],[Cod_esc]],"sim"),"")</f>
        <v/>
      </c>
      <c r="S250" s="2" t="s">
        <v>8</v>
      </c>
      <c r="T250" s="2" t="str">
        <f>IFERROR(IF(VLOOKUP(Tabela13[[#This Row],[Cod_esc]],Planilha4!B:B,1,0)=Tabela13[[#This Row],[Cod_esc]],"Consta",),"")</f>
        <v/>
      </c>
      <c r="U250" s="2" t="str">
        <f>IFERROR(IF(VLOOKUP(Tabela13[[#This Row],[Cod_esc]],Planilha4!C:C,1,0)=Tabela13[[#This Row],[Cod_esc]],"Consta"),"")</f>
        <v/>
      </c>
      <c r="V250" s="2" t="str">
        <f>IFERROR(IF(VLOOKUP(Tabela13[[#This Row],[Cod_esc]],Planilha4!D:D,1,0)=Tabela13[[#This Row],[Cod_esc]],"Consta"),"")</f>
        <v/>
      </c>
      <c r="W250" s="2" t="str">
        <f>IFERROR(IF(VLOOKUP(Tabela13[[#This Row],[Cod_esc]],Planilha4!E:E,1,0)=Tabela13[[#This Row],[Cod_esc]],"Consta"),"")</f>
        <v/>
      </c>
      <c r="X250" s="2" t="str">
        <f>IFERROR(IF(VLOOKUP(Tabela13[[#This Row],[Cod_esc]],Planilha4!F:F,1,0)=Tabela13[[#This Row],[Cod_esc]],"Consta"),"")</f>
        <v/>
      </c>
      <c r="Y250" s="2" t="str">
        <f>IF(COUNTBLANK(Tabela13[[#This Row],[Esc1]:[Esc5]])&lt;5,"Consta","")</f>
        <v/>
      </c>
      <c r="Z250" s="2" t="s">
        <v>751</v>
      </c>
      <c r="AA250" s="2" t="s">
        <v>754</v>
      </c>
      <c r="AB250" s="2">
        <v>0</v>
      </c>
      <c r="AC250" s="2">
        <v>449</v>
      </c>
    </row>
    <row r="251" spans="1:29" x14ac:dyDescent="0.25">
      <c r="A251" t="s">
        <v>432</v>
      </c>
      <c r="B251" t="s">
        <v>432</v>
      </c>
      <c r="C251" t="s">
        <v>433</v>
      </c>
      <c r="D251">
        <v>6048</v>
      </c>
      <c r="E251" t="s">
        <v>434</v>
      </c>
      <c r="F251">
        <f>IF((Tabela13[[#This Row],[Ociosidade Manha]]-2)&gt;2,2,(Tabela13[[#This Row],[Ociosidade Manha]]-2))</f>
        <v>-2</v>
      </c>
      <c r="G251">
        <f>IF((Tabela13[[#This Row],[Ociosidade Tarde]]-2)&gt;3,3,(Tabela13[[#This Row],[Ociosidade Tarde]]-2))</f>
        <v>-2</v>
      </c>
      <c r="H251">
        <v>0</v>
      </c>
      <c r="I251">
        <v>0</v>
      </c>
      <c r="L251">
        <v>1</v>
      </c>
      <c r="M251" t="s">
        <v>758</v>
      </c>
      <c r="N251" t="s">
        <v>758</v>
      </c>
      <c r="O251" s="2" t="str">
        <f>IF(AND(Tabela13[[#This Row],[Ociosidade Manha]]&gt;2,Tabela13[[#This Row],[Ociosidade Tarde]]&gt;2),"ok","não")</f>
        <v>não</v>
      </c>
      <c r="Q251" s="2"/>
      <c r="R251" s="2" t="str">
        <f>IFERROR(IF(VLOOKUP(Tabela13[[#This Row],[Cod_esc]],'EE''s aptas'!A:B,1,0)=Tabela13[[#This Row],[Cod_esc]],"sim"),"")</f>
        <v/>
      </c>
      <c r="S251" s="2" t="s">
        <v>8</v>
      </c>
      <c r="T251" s="2" t="str">
        <f>IFERROR(IF(VLOOKUP(Tabela13[[#This Row],[Cod_esc]],Planilha4!B:B,1,0)=Tabela13[[#This Row],[Cod_esc]],"Consta",),"")</f>
        <v/>
      </c>
      <c r="U251" s="2" t="str">
        <f>IFERROR(IF(VLOOKUP(Tabela13[[#This Row],[Cod_esc]],Planilha4!C:C,1,0)=Tabela13[[#This Row],[Cod_esc]],"Consta"),"")</f>
        <v/>
      </c>
      <c r="V251" s="2" t="str">
        <f>IFERROR(IF(VLOOKUP(Tabela13[[#This Row],[Cod_esc]],Planilha4!D:D,1,0)=Tabela13[[#This Row],[Cod_esc]],"Consta"),"")</f>
        <v/>
      </c>
      <c r="W251" s="2" t="str">
        <f>IFERROR(IF(VLOOKUP(Tabela13[[#This Row],[Cod_esc]],Planilha4!E:E,1,0)=Tabela13[[#This Row],[Cod_esc]],"Consta"),"")</f>
        <v/>
      </c>
      <c r="X251" s="2" t="str">
        <f>IFERROR(IF(VLOOKUP(Tabela13[[#This Row],[Cod_esc]],Planilha4!F:F,1,0)=Tabela13[[#This Row],[Cod_esc]],"Consta"),"")</f>
        <v/>
      </c>
      <c r="Y251" s="2" t="str">
        <f>IF(COUNTBLANK(Tabela13[[#This Row],[Esc1]:[Esc5]])&lt;5,"Consta","")</f>
        <v/>
      </c>
      <c r="Z251" s="2" t="s">
        <v>751</v>
      </c>
      <c r="AA251" s="2" t="s">
        <v>754</v>
      </c>
      <c r="AB251" s="2">
        <v>0</v>
      </c>
      <c r="AC251" s="2">
        <v>609</v>
      </c>
    </row>
    <row r="252" spans="1:29" x14ac:dyDescent="0.25">
      <c r="A252" t="s">
        <v>226</v>
      </c>
      <c r="B252" t="s">
        <v>226</v>
      </c>
      <c r="C252" t="s">
        <v>226</v>
      </c>
      <c r="D252">
        <v>38453</v>
      </c>
      <c r="E252" t="s">
        <v>435</v>
      </c>
      <c r="F252">
        <f>IF((Tabela13[[#This Row],[Ociosidade Manha]]-2)&gt;2,2,(Tabela13[[#This Row],[Ociosidade Manha]]-2))</f>
        <v>-2</v>
      </c>
      <c r="G252">
        <f>IF((Tabela13[[#This Row],[Ociosidade Tarde]]-2)&gt;3,3,(Tabela13[[#This Row],[Ociosidade Tarde]]-2))</f>
        <v>-2</v>
      </c>
      <c r="H252">
        <v>0</v>
      </c>
      <c r="I252">
        <v>0</v>
      </c>
      <c r="L252">
        <v>0</v>
      </c>
      <c r="M252" t="s">
        <v>758</v>
      </c>
      <c r="N252" t="s">
        <v>758</v>
      </c>
      <c r="O252" s="2" t="str">
        <f>IF(AND(Tabela13[[#This Row],[Ociosidade Manha]]&gt;2,Tabela13[[#This Row],[Ociosidade Tarde]]&gt;2),"ok","não")</f>
        <v>não</v>
      </c>
      <c r="Q252" s="2"/>
      <c r="R252" s="2" t="str">
        <f>IFERROR(IF(VLOOKUP(Tabela13[[#This Row],[Cod_esc]],'EE''s aptas'!A:B,1,0)=Tabela13[[#This Row],[Cod_esc]],"sim"),"")</f>
        <v/>
      </c>
      <c r="S252" s="2" t="s">
        <v>8</v>
      </c>
      <c r="T252" s="2" t="str">
        <f>IFERROR(IF(VLOOKUP(Tabela13[[#This Row],[Cod_esc]],Planilha4!B:B,1,0)=Tabela13[[#This Row],[Cod_esc]],"Consta",),"")</f>
        <v/>
      </c>
      <c r="U252" s="2" t="str">
        <f>IFERROR(IF(VLOOKUP(Tabela13[[#This Row],[Cod_esc]],Planilha4!C:C,1,0)=Tabela13[[#This Row],[Cod_esc]],"Consta"),"")</f>
        <v/>
      </c>
      <c r="V252" s="2" t="str">
        <f>IFERROR(IF(VLOOKUP(Tabela13[[#This Row],[Cod_esc]],Planilha4!D:D,1,0)=Tabela13[[#This Row],[Cod_esc]],"Consta"),"")</f>
        <v/>
      </c>
      <c r="W252" s="2" t="str">
        <f>IFERROR(IF(VLOOKUP(Tabela13[[#This Row],[Cod_esc]],Planilha4!E:E,1,0)=Tabela13[[#This Row],[Cod_esc]],"Consta"),"")</f>
        <v/>
      </c>
      <c r="X252" s="2" t="str">
        <f>IFERROR(IF(VLOOKUP(Tabela13[[#This Row],[Cod_esc]],Planilha4!F:F,1,0)=Tabela13[[#This Row],[Cod_esc]],"Consta"),"")</f>
        <v/>
      </c>
      <c r="Y252" s="2" t="str">
        <f>IF(COUNTBLANK(Tabela13[[#This Row],[Esc1]:[Esc5]])&lt;5,"Consta","")</f>
        <v/>
      </c>
      <c r="Z252" s="2" t="s">
        <v>751</v>
      </c>
      <c r="AA252" s="2" t="s">
        <v>754</v>
      </c>
      <c r="AB252" s="2">
        <v>0</v>
      </c>
      <c r="AC252" s="2">
        <v>1037</v>
      </c>
    </row>
    <row r="253" spans="1:29" x14ac:dyDescent="0.25">
      <c r="A253" t="s">
        <v>436</v>
      </c>
      <c r="B253" t="s">
        <v>436</v>
      </c>
      <c r="C253" t="s">
        <v>436</v>
      </c>
      <c r="D253">
        <v>8679</v>
      </c>
      <c r="E253" t="s">
        <v>437</v>
      </c>
      <c r="F253">
        <f>IF((Tabela13[[#This Row],[Ociosidade Manha]]-2)&gt;2,2,(Tabela13[[#This Row],[Ociosidade Manha]]-2))</f>
        <v>2</v>
      </c>
      <c r="G253">
        <f>IF((Tabela13[[#This Row],[Ociosidade Tarde]]-2)&gt;3,3,(Tabela13[[#This Row],[Ociosidade Tarde]]-2))</f>
        <v>2</v>
      </c>
      <c r="H253">
        <v>5</v>
      </c>
      <c r="I253">
        <v>4</v>
      </c>
      <c r="L253">
        <v>1</v>
      </c>
      <c r="M253" t="s">
        <v>758</v>
      </c>
      <c r="N253" t="s">
        <v>758</v>
      </c>
      <c r="O253" s="2" t="str">
        <f>IF(AND(Tabela13[[#This Row],[Ociosidade Manha]]&gt;2,Tabela13[[#This Row],[Ociosidade Tarde]]&gt;2),"ok","não")</f>
        <v>ok</v>
      </c>
      <c r="Q253" s="2"/>
      <c r="R253" s="2" t="str">
        <f>IFERROR(IF(VLOOKUP(Tabela13[[#This Row],[Cod_esc]],'EE''s aptas'!A:B,1,0)=Tabela13[[#This Row],[Cod_esc]],"sim"),"")</f>
        <v/>
      </c>
      <c r="S253" s="2" t="s">
        <v>8</v>
      </c>
      <c r="T253" s="2" t="str">
        <f>IFERROR(IF(VLOOKUP(Tabela13[[#This Row],[Cod_esc]],Planilha4!B:B,1,0)=Tabela13[[#This Row],[Cod_esc]],"Consta",),"")</f>
        <v/>
      </c>
      <c r="U253" s="2" t="str">
        <f>IFERROR(IF(VLOOKUP(Tabela13[[#This Row],[Cod_esc]],Planilha4!C:C,1,0)=Tabela13[[#This Row],[Cod_esc]],"Consta"),"")</f>
        <v/>
      </c>
      <c r="V253" s="2" t="str">
        <f>IFERROR(IF(VLOOKUP(Tabela13[[#This Row],[Cod_esc]],Planilha4!D:D,1,0)=Tabela13[[#This Row],[Cod_esc]],"Consta"),"")</f>
        <v/>
      </c>
      <c r="W253" s="2" t="str">
        <f>IFERROR(IF(VLOOKUP(Tabela13[[#This Row],[Cod_esc]],Planilha4!E:E,1,0)=Tabela13[[#This Row],[Cod_esc]],"Consta"),"")</f>
        <v/>
      </c>
      <c r="X253" s="2" t="str">
        <f>IFERROR(IF(VLOOKUP(Tabela13[[#This Row],[Cod_esc]],Planilha4!F:F,1,0)=Tabela13[[#This Row],[Cod_esc]],"Consta"),"")</f>
        <v/>
      </c>
      <c r="Y253" s="2" t="str">
        <f>IF(COUNTBLANK(Tabela13[[#This Row],[Esc1]:[Esc5]])&lt;5,"Consta","")</f>
        <v/>
      </c>
      <c r="Z253" s="2" t="s">
        <v>751</v>
      </c>
      <c r="AA253" s="2" t="s">
        <v>754</v>
      </c>
      <c r="AB253" s="2">
        <v>0</v>
      </c>
      <c r="AC253" s="2">
        <v>343</v>
      </c>
    </row>
    <row r="254" spans="1:29" x14ac:dyDescent="0.25">
      <c r="A254" t="s">
        <v>436</v>
      </c>
      <c r="B254" t="s">
        <v>436</v>
      </c>
      <c r="C254" t="s">
        <v>436</v>
      </c>
      <c r="D254">
        <v>8576</v>
      </c>
      <c r="E254" t="s">
        <v>438</v>
      </c>
      <c r="F254">
        <f>IF((Tabela13[[#This Row],[Ociosidade Manha]]-2)&gt;2,2,(Tabela13[[#This Row],[Ociosidade Manha]]-2))</f>
        <v>-2</v>
      </c>
      <c r="G254">
        <f>IF((Tabela13[[#This Row],[Ociosidade Tarde]]-2)&gt;3,3,(Tabela13[[#This Row],[Ociosidade Tarde]]-2))</f>
        <v>-2</v>
      </c>
      <c r="H254">
        <v>0</v>
      </c>
      <c r="I254">
        <v>0</v>
      </c>
      <c r="L254">
        <v>1</v>
      </c>
      <c r="M254" t="s">
        <v>758</v>
      </c>
      <c r="N254" t="s">
        <v>758</v>
      </c>
      <c r="O254" s="2" t="str">
        <f>IF(AND(Tabela13[[#This Row],[Ociosidade Manha]]&gt;2,Tabela13[[#This Row],[Ociosidade Tarde]]&gt;2),"ok","não")</f>
        <v>não</v>
      </c>
      <c r="Q254" s="2"/>
      <c r="R254" s="2" t="str">
        <f>IFERROR(IF(VLOOKUP(Tabela13[[#This Row],[Cod_esc]],'EE''s aptas'!A:B,1,0)=Tabela13[[#This Row],[Cod_esc]],"sim"),"")</f>
        <v/>
      </c>
      <c r="S254" s="2" t="s">
        <v>8</v>
      </c>
      <c r="T254" s="2" t="str">
        <f>IFERROR(IF(VLOOKUP(Tabela13[[#This Row],[Cod_esc]],Planilha4!B:B,1,0)=Tabela13[[#This Row],[Cod_esc]],"Consta",),"")</f>
        <v/>
      </c>
      <c r="U254" s="2" t="str">
        <f>IFERROR(IF(VLOOKUP(Tabela13[[#This Row],[Cod_esc]],Planilha4!C:C,1,0)=Tabela13[[#This Row],[Cod_esc]],"Consta"),"")</f>
        <v/>
      </c>
      <c r="V254" s="2" t="str">
        <f>IFERROR(IF(VLOOKUP(Tabela13[[#This Row],[Cod_esc]],Planilha4!D:D,1,0)=Tabela13[[#This Row],[Cod_esc]],"Consta"),"")</f>
        <v/>
      </c>
      <c r="W254" s="2" t="str">
        <f>IFERROR(IF(VLOOKUP(Tabela13[[#This Row],[Cod_esc]],Planilha4!E:E,1,0)=Tabela13[[#This Row],[Cod_esc]],"Consta"),"")</f>
        <v/>
      </c>
      <c r="X254" s="2" t="str">
        <f>IFERROR(IF(VLOOKUP(Tabela13[[#This Row],[Cod_esc]],Planilha4!F:F,1,0)=Tabela13[[#This Row],[Cod_esc]],"Consta"),"")</f>
        <v/>
      </c>
      <c r="Y254" s="2" t="str">
        <f>IF(COUNTBLANK(Tabela13[[#This Row],[Esc1]:[Esc5]])&lt;5,"Consta","")</f>
        <v/>
      </c>
      <c r="Z254" s="2" t="s">
        <v>751</v>
      </c>
      <c r="AA254" s="2" t="s">
        <v>754</v>
      </c>
      <c r="AB254" s="2">
        <v>0</v>
      </c>
      <c r="AC254" s="2">
        <v>105</v>
      </c>
    </row>
    <row r="255" spans="1:29" x14ac:dyDescent="0.25">
      <c r="A255" t="s">
        <v>439</v>
      </c>
      <c r="B255" t="s">
        <v>439</v>
      </c>
      <c r="C255" t="s">
        <v>439</v>
      </c>
      <c r="D255">
        <v>8874</v>
      </c>
      <c r="E255" t="s">
        <v>440</v>
      </c>
      <c r="F255">
        <f>IF((Tabela13[[#This Row],[Ociosidade Manha]]-2)&gt;2,2,(Tabela13[[#This Row],[Ociosidade Manha]]-2))</f>
        <v>-2</v>
      </c>
      <c r="G255">
        <f>IF((Tabela13[[#This Row],[Ociosidade Tarde]]-2)&gt;3,3,(Tabela13[[#This Row],[Ociosidade Tarde]]-2))</f>
        <v>-2</v>
      </c>
      <c r="H255">
        <v>0</v>
      </c>
      <c r="I255">
        <v>0</v>
      </c>
      <c r="L255">
        <v>1</v>
      </c>
      <c r="M255" t="s">
        <v>758</v>
      </c>
      <c r="N255" t="s">
        <v>758</v>
      </c>
      <c r="O255" s="2" t="str">
        <f>IF(AND(Tabela13[[#This Row],[Ociosidade Manha]]&gt;2,Tabela13[[#This Row],[Ociosidade Tarde]]&gt;2),"ok","não")</f>
        <v>não</v>
      </c>
      <c r="Q255" s="2"/>
      <c r="R255" s="2" t="str">
        <f>IFERROR(IF(VLOOKUP(Tabela13[[#This Row],[Cod_esc]],'EE''s aptas'!A:B,1,0)=Tabela13[[#This Row],[Cod_esc]],"sim"),"")</f>
        <v/>
      </c>
      <c r="S255" s="2" t="s">
        <v>8</v>
      </c>
      <c r="T255" s="2" t="str">
        <f>IFERROR(IF(VLOOKUP(Tabela13[[#This Row],[Cod_esc]],Planilha4!B:B,1,0)=Tabela13[[#This Row],[Cod_esc]],"Consta",),"")</f>
        <v/>
      </c>
      <c r="U255" s="2" t="str">
        <f>IFERROR(IF(VLOOKUP(Tabela13[[#This Row],[Cod_esc]],Planilha4!C:C,1,0)=Tabela13[[#This Row],[Cod_esc]],"Consta"),"")</f>
        <v/>
      </c>
      <c r="V255" s="2" t="str">
        <f>IFERROR(IF(VLOOKUP(Tabela13[[#This Row],[Cod_esc]],Planilha4!D:D,1,0)=Tabela13[[#This Row],[Cod_esc]],"Consta"),"")</f>
        <v/>
      </c>
      <c r="W255" s="2" t="str">
        <f>IFERROR(IF(VLOOKUP(Tabela13[[#This Row],[Cod_esc]],Planilha4!E:E,1,0)=Tabela13[[#This Row],[Cod_esc]],"Consta"),"")</f>
        <v/>
      </c>
      <c r="X255" s="2" t="str">
        <f>IFERROR(IF(VLOOKUP(Tabela13[[#This Row],[Cod_esc]],Planilha4!F:F,1,0)=Tabela13[[#This Row],[Cod_esc]],"Consta"),"")</f>
        <v/>
      </c>
      <c r="Y255" s="2" t="str">
        <f>IF(COUNTBLANK(Tabela13[[#This Row],[Esc1]:[Esc5]])&lt;5,"Consta","")</f>
        <v/>
      </c>
      <c r="Z255" s="2" t="s">
        <v>751</v>
      </c>
      <c r="AA255" s="2" t="s">
        <v>754</v>
      </c>
      <c r="AB255" s="2">
        <v>0</v>
      </c>
      <c r="AC255" s="2">
        <v>219</v>
      </c>
    </row>
    <row r="256" spans="1:29" x14ac:dyDescent="0.25">
      <c r="A256" t="s">
        <v>439</v>
      </c>
      <c r="B256" t="s">
        <v>439</v>
      </c>
      <c r="C256" t="s">
        <v>439</v>
      </c>
      <c r="D256">
        <v>9337</v>
      </c>
      <c r="E256" t="s">
        <v>441</v>
      </c>
      <c r="F256">
        <f>IF((Tabela13[[#This Row],[Ociosidade Manha]]-2)&gt;2,2,(Tabela13[[#This Row],[Ociosidade Manha]]-2))</f>
        <v>-2</v>
      </c>
      <c r="G256">
        <f>IF((Tabela13[[#This Row],[Ociosidade Tarde]]-2)&gt;3,3,(Tabela13[[#This Row],[Ociosidade Tarde]]-2))</f>
        <v>-2</v>
      </c>
      <c r="H256">
        <v>0</v>
      </c>
      <c r="I256">
        <v>0</v>
      </c>
      <c r="L256">
        <v>1</v>
      </c>
      <c r="M256" t="s">
        <v>758</v>
      </c>
      <c r="N256" t="s">
        <v>758</v>
      </c>
      <c r="O256" s="2" t="str">
        <f>IF(AND(Tabela13[[#This Row],[Ociosidade Manha]]&gt;2,Tabela13[[#This Row],[Ociosidade Tarde]]&gt;2),"ok","não")</f>
        <v>não</v>
      </c>
      <c r="Q256" s="2"/>
      <c r="R256" s="2" t="str">
        <f>IFERROR(IF(VLOOKUP(Tabela13[[#This Row],[Cod_esc]],'EE''s aptas'!A:B,1,0)=Tabela13[[#This Row],[Cod_esc]],"sim"),"")</f>
        <v/>
      </c>
      <c r="S256" s="2" t="s">
        <v>8</v>
      </c>
      <c r="T256" s="2" t="str">
        <f>IFERROR(IF(VLOOKUP(Tabela13[[#This Row],[Cod_esc]],Planilha4!B:B,1,0)=Tabela13[[#This Row],[Cod_esc]],"Consta",),"")</f>
        <v/>
      </c>
      <c r="U256" s="2" t="str">
        <f>IFERROR(IF(VLOOKUP(Tabela13[[#This Row],[Cod_esc]],Planilha4!C:C,1,0)=Tabela13[[#This Row],[Cod_esc]],"Consta"),"")</f>
        <v/>
      </c>
      <c r="V256" s="2" t="str">
        <f>IFERROR(IF(VLOOKUP(Tabela13[[#This Row],[Cod_esc]],Planilha4!D:D,1,0)=Tabela13[[#This Row],[Cod_esc]],"Consta"),"")</f>
        <v/>
      </c>
      <c r="W256" s="2" t="str">
        <f>IFERROR(IF(VLOOKUP(Tabela13[[#This Row],[Cod_esc]],Planilha4!E:E,1,0)=Tabela13[[#This Row],[Cod_esc]],"Consta"),"")</f>
        <v/>
      </c>
      <c r="X256" s="2" t="str">
        <f>IFERROR(IF(VLOOKUP(Tabela13[[#This Row],[Cod_esc]],Planilha4!F:F,1,0)=Tabela13[[#This Row],[Cod_esc]],"Consta"),"")</f>
        <v/>
      </c>
      <c r="Y256" s="2" t="str">
        <f>IF(COUNTBLANK(Tabela13[[#This Row],[Esc1]:[Esc5]])&lt;5,"Consta","")</f>
        <v/>
      </c>
      <c r="Z256" s="2" t="s">
        <v>751</v>
      </c>
      <c r="AA256" s="2" t="s">
        <v>754</v>
      </c>
      <c r="AB256" s="2">
        <v>0</v>
      </c>
      <c r="AC256" s="2">
        <v>412</v>
      </c>
    </row>
    <row r="257" spans="1:29" x14ac:dyDescent="0.25">
      <c r="A257" t="s">
        <v>439</v>
      </c>
      <c r="B257" t="s">
        <v>442</v>
      </c>
      <c r="C257" t="s">
        <v>442</v>
      </c>
      <c r="D257">
        <v>9350</v>
      </c>
      <c r="E257" t="s">
        <v>443</v>
      </c>
      <c r="F257">
        <f>IF((Tabela13[[#This Row],[Ociosidade Manha]]-2)&gt;2,2,(Tabela13[[#This Row],[Ociosidade Manha]]-2))</f>
        <v>-2</v>
      </c>
      <c r="G257">
        <f>IF((Tabela13[[#This Row],[Ociosidade Tarde]]-2)&gt;3,3,(Tabela13[[#This Row],[Ociosidade Tarde]]-2))</f>
        <v>-2</v>
      </c>
      <c r="H257">
        <v>0</v>
      </c>
      <c r="I257">
        <v>0</v>
      </c>
      <c r="L257">
        <v>1</v>
      </c>
      <c r="M257" t="s">
        <v>758</v>
      </c>
      <c r="N257" t="s">
        <v>758</v>
      </c>
      <c r="O257" s="2" t="str">
        <f>IF(AND(Tabela13[[#This Row],[Ociosidade Manha]]&gt;2,Tabela13[[#This Row],[Ociosidade Tarde]]&gt;2),"ok","não")</f>
        <v>não</v>
      </c>
      <c r="Q257" s="2"/>
      <c r="R257" s="2" t="str">
        <f>IFERROR(IF(VLOOKUP(Tabela13[[#This Row],[Cod_esc]],'EE''s aptas'!A:B,1,0)=Tabela13[[#This Row],[Cod_esc]],"sim"),"")</f>
        <v/>
      </c>
      <c r="S257" s="2" t="s">
        <v>8</v>
      </c>
      <c r="T257" s="2" t="str">
        <f>IFERROR(IF(VLOOKUP(Tabela13[[#This Row],[Cod_esc]],Planilha4!B:B,1,0)=Tabela13[[#This Row],[Cod_esc]],"Consta",),"")</f>
        <v/>
      </c>
      <c r="U257" s="2" t="str">
        <f>IFERROR(IF(VLOOKUP(Tabela13[[#This Row],[Cod_esc]],Planilha4!C:C,1,0)=Tabela13[[#This Row],[Cod_esc]],"Consta"),"")</f>
        <v/>
      </c>
      <c r="V257" s="2" t="str">
        <f>IFERROR(IF(VLOOKUP(Tabela13[[#This Row],[Cod_esc]],Planilha4!D:D,1,0)=Tabela13[[#This Row],[Cod_esc]],"Consta"),"")</f>
        <v/>
      </c>
      <c r="W257" s="2" t="str">
        <f>IFERROR(IF(VLOOKUP(Tabela13[[#This Row],[Cod_esc]],Planilha4!E:E,1,0)=Tabela13[[#This Row],[Cod_esc]],"Consta"),"")</f>
        <v/>
      </c>
      <c r="X257" s="2" t="str">
        <f>IFERROR(IF(VLOOKUP(Tabela13[[#This Row],[Cod_esc]],Planilha4!F:F,1,0)=Tabela13[[#This Row],[Cod_esc]],"Consta"),"")</f>
        <v/>
      </c>
      <c r="Y257" s="2" t="str">
        <f>IF(COUNTBLANK(Tabela13[[#This Row],[Esc1]:[Esc5]])&lt;5,"Consta","")</f>
        <v/>
      </c>
      <c r="Z257" s="2" t="s">
        <v>751</v>
      </c>
      <c r="AA257" s="2" t="s">
        <v>754</v>
      </c>
      <c r="AB257" s="2">
        <v>0</v>
      </c>
      <c r="AC257" s="2">
        <v>194</v>
      </c>
    </row>
    <row r="258" spans="1:29" x14ac:dyDescent="0.25">
      <c r="A258" t="s">
        <v>77</v>
      </c>
      <c r="B258" t="s">
        <v>444</v>
      </c>
      <c r="C258" t="s">
        <v>64</v>
      </c>
      <c r="D258">
        <v>3657</v>
      </c>
      <c r="E258" t="s">
        <v>445</v>
      </c>
      <c r="F258">
        <f>IF((Tabela13[[#This Row],[Ociosidade Manha]]-2)&gt;2,2,(Tabela13[[#This Row],[Ociosidade Manha]]-2))</f>
        <v>-2</v>
      </c>
      <c r="G258">
        <f>IF((Tabela13[[#This Row],[Ociosidade Tarde]]-2)&gt;3,3,(Tabela13[[#This Row],[Ociosidade Tarde]]-2))</f>
        <v>-2</v>
      </c>
      <c r="H258">
        <v>0</v>
      </c>
      <c r="I258">
        <v>0</v>
      </c>
      <c r="L258">
        <v>1</v>
      </c>
      <c r="M258" t="s">
        <v>758</v>
      </c>
      <c r="N258" t="s">
        <v>758</v>
      </c>
      <c r="O258" s="2" t="str">
        <f>IF(AND(Tabela13[[#This Row],[Ociosidade Manha]]&gt;2,Tabela13[[#This Row],[Ociosidade Tarde]]&gt;2),"ok","não")</f>
        <v>não</v>
      </c>
      <c r="Q258" s="2"/>
      <c r="R258" s="2" t="str">
        <f>IFERROR(IF(VLOOKUP(Tabela13[[#This Row],[Cod_esc]],'EE''s aptas'!A:B,1,0)=Tabela13[[#This Row],[Cod_esc]],"sim"),"")</f>
        <v/>
      </c>
      <c r="S258" s="2" t="s">
        <v>8</v>
      </c>
      <c r="T258" s="2" t="str">
        <f>IFERROR(IF(VLOOKUP(Tabela13[[#This Row],[Cod_esc]],Planilha4!B:B,1,0)=Tabela13[[#This Row],[Cod_esc]],"Consta",),"")</f>
        <v/>
      </c>
      <c r="U258" s="2" t="str">
        <f>IFERROR(IF(VLOOKUP(Tabela13[[#This Row],[Cod_esc]],Planilha4!C:C,1,0)=Tabela13[[#This Row],[Cod_esc]],"Consta"),"")</f>
        <v/>
      </c>
      <c r="V258" s="2" t="str">
        <f>IFERROR(IF(VLOOKUP(Tabela13[[#This Row],[Cod_esc]],Planilha4!D:D,1,0)=Tabela13[[#This Row],[Cod_esc]],"Consta"),"")</f>
        <v/>
      </c>
      <c r="W258" s="2" t="str">
        <f>IFERROR(IF(VLOOKUP(Tabela13[[#This Row],[Cod_esc]],Planilha4!E:E,1,0)=Tabela13[[#This Row],[Cod_esc]],"Consta"),"")</f>
        <v/>
      </c>
      <c r="X258" s="2" t="str">
        <f>IFERROR(IF(VLOOKUP(Tabela13[[#This Row],[Cod_esc]],Planilha4!F:F,1,0)=Tabela13[[#This Row],[Cod_esc]],"Consta"),"")</f>
        <v/>
      </c>
      <c r="Y258" s="2" t="str">
        <f>IF(COUNTBLANK(Tabela13[[#This Row],[Esc1]:[Esc5]])&lt;5,"Consta","")</f>
        <v/>
      </c>
      <c r="Z258" s="2">
        <v>35003608</v>
      </c>
      <c r="AA258" s="2" t="s">
        <v>523</v>
      </c>
      <c r="AB258" s="2">
        <v>2116</v>
      </c>
      <c r="AC258" s="2">
        <v>260</v>
      </c>
    </row>
    <row r="259" spans="1:29" x14ac:dyDescent="0.25">
      <c r="A259" t="s">
        <v>87</v>
      </c>
      <c r="B259" t="s">
        <v>446</v>
      </c>
      <c r="C259" t="s">
        <v>64</v>
      </c>
      <c r="D259">
        <v>4340</v>
      </c>
      <c r="E259" t="s">
        <v>447</v>
      </c>
      <c r="F259">
        <f>IF((Tabela13[[#This Row],[Ociosidade Manha]]-2)&gt;2,2,(Tabela13[[#This Row],[Ociosidade Manha]]-2))</f>
        <v>-2</v>
      </c>
      <c r="G259">
        <f>IF((Tabela13[[#This Row],[Ociosidade Tarde]]-2)&gt;3,3,(Tabela13[[#This Row],[Ociosidade Tarde]]-2))</f>
        <v>-2</v>
      </c>
      <c r="H259">
        <v>0</v>
      </c>
      <c r="I259">
        <v>0</v>
      </c>
      <c r="L259">
        <v>1</v>
      </c>
      <c r="M259" t="s">
        <v>758</v>
      </c>
      <c r="N259" t="s">
        <v>758</v>
      </c>
      <c r="O259" s="2" t="str">
        <f>IF(AND(Tabela13[[#This Row],[Ociosidade Manha]]&gt;2,Tabela13[[#This Row],[Ociosidade Tarde]]&gt;2),"ok","não")</f>
        <v>não</v>
      </c>
      <c r="Q259" s="2"/>
      <c r="R259" s="2" t="str">
        <f>IFERROR(IF(VLOOKUP(Tabela13[[#This Row],[Cod_esc]],'EE''s aptas'!A:B,1,0)=Tabela13[[#This Row],[Cod_esc]],"sim"),"")</f>
        <v/>
      </c>
      <c r="S259" s="2" t="s">
        <v>8</v>
      </c>
      <c r="T259" s="2" t="str">
        <f>IFERROR(IF(VLOOKUP(Tabela13[[#This Row],[Cod_esc]],Planilha4!B:B,1,0)=Tabela13[[#This Row],[Cod_esc]],"Consta",),"")</f>
        <v/>
      </c>
      <c r="U259" s="2" t="str">
        <f>IFERROR(IF(VLOOKUP(Tabela13[[#This Row],[Cod_esc]],Planilha4!C:C,1,0)=Tabela13[[#This Row],[Cod_esc]],"Consta"),"")</f>
        <v/>
      </c>
      <c r="V259" s="2" t="str">
        <f>IFERROR(IF(VLOOKUP(Tabela13[[#This Row],[Cod_esc]],Planilha4!D:D,1,0)=Tabela13[[#This Row],[Cod_esc]],"Consta"),"")</f>
        <v/>
      </c>
      <c r="W259" s="2" t="str">
        <f>IFERROR(IF(VLOOKUP(Tabela13[[#This Row],[Cod_esc]],Planilha4!E:E,1,0)=Tabela13[[#This Row],[Cod_esc]],"Consta"),"")</f>
        <v/>
      </c>
      <c r="X259" s="2" t="str">
        <f>IFERROR(IF(VLOOKUP(Tabela13[[#This Row],[Cod_esc]],Planilha4!F:F,1,0)=Tabela13[[#This Row],[Cod_esc]],"Consta"),"")</f>
        <v/>
      </c>
      <c r="Y259" s="2" t="str">
        <f>IF(COUNTBLANK(Tabela13[[#This Row],[Esc1]:[Esc5]])&lt;5,"Consta","")</f>
        <v/>
      </c>
      <c r="Z259" s="2" t="s">
        <v>751</v>
      </c>
      <c r="AA259" s="2" t="s">
        <v>754</v>
      </c>
      <c r="AB259" s="2">
        <v>0</v>
      </c>
      <c r="AC259" s="2">
        <v>449</v>
      </c>
    </row>
    <row r="260" spans="1:29" x14ac:dyDescent="0.25">
      <c r="A260" t="s">
        <v>188</v>
      </c>
      <c r="B260" t="s">
        <v>448</v>
      </c>
      <c r="C260" t="s">
        <v>64</v>
      </c>
      <c r="D260">
        <v>1740</v>
      </c>
      <c r="E260" t="s">
        <v>449</v>
      </c>
      <c r="F260">
        <f>IF((Tabela13[[#This Row],[Ociosidade Manha]]-2)&gt;2,2,(Tabela13[[#This Row],[Ociosidade Manha]]-2))</f>
        <v>-2</v>
      </c>
      <c r="G260">
        <f>IF((Tabela13[[#This Row],[Ociosidade Tarde]]-2)&gt;3,3,(Tabela13[[#This Row],[Ociosidade Tarde]]-2))</f>
        <v>-2</v>
      </c>
      <c r="H260">
        <v>0</v>
      </c>
      <c r="I260">
        <v>0</v>
      </c>
      <c r="L260">
        <v>1</v>
      </c>
      <c r="M260" t="s">
        <v>758</v>
      </c>
      <c r="N260" t="s">
        <v>758</v>
      </c>
      <c r="O260" s="2" t="str">
        <f>IF(AND(Tabela13[[#This Row],[Ociosidade Manha]]&gt;2,Tabela13[[#This Row],[Ociosidade Tarde]]&gt;2),"ok","não")</f>
        <v>não</v>
      </c>
      <c r="Q260" s="2"/>
      <c r="R260" s="2" t="str">
        <f>IFERROR(IF(VLOOKUP(Tabela13[[#This Row],[Cod_esc]],'EE''s aptas'!A:B,1,0)=Tabela13[[#This Row],[Cod_esc]],"sim"),"")</f>
        <v/>
      </c>
      <c r="S260" s="2" t="s">
        <v>8</v>
      </c>
      <c r="T260" s="2" t="str">
        <f>IFERROR(IF(VLOOKUP(Tabela13[[#This Row],[Cod_esc]],Planilha4!B:B,1,0)=Tabela13[[#This Row],[Cod_esc]],"Consta",),"")</f>
        <v/>
      </c>
      <c r="U260" s="2" t="str">
        <f>IFERROR(IF(VLOOKUP(Tabela13[[#This Row],[Cod_esc]],Planilha4!C:C,1,0)=Tabela13[[#This Row],[Cod_esc]],"Consta"),"")</f>
        <v/>
      </c>
      <c r="V260" s="2" t="str">
        <f>IFERROR(IF(VLOOKUP(Tabela13[[#This Row],[Cod_esc]],Planilha4!D:D,1,0)=Tabela13[[#This Row],[Cod_esc]],"Consta"),"")</f>
        <v/>
      </c>
      <c r="W260" s="2" t="str">
        <f>IFERROR(IF(VLOOKUP(Tabela13[[#This Row],[Cod_esc]],Planilha4!E:E,1,0)=Tabela13[[#This Row],[Cod_esc]],"Consta"),"")</f>
        <v/>
      </c>
      <c r="X260" s="2" t="str">
        <f>IFERROR(IF(VLOOKUP(Tabela13[[#This Row],[Cod_esc]],Planilha4!F:F,1,0)=Tabela13[[#This Row],[Cod_esc]],"Consta"),"")</f>
        <v/>
      </c>
      <c r="Y260" s="2" t="str">
        <f>IF(COUNTBLANK(Tabela13[[#This Row],[Esc1]:[Esc5]])&lt;5,"Consta","")</f>
        <v/>
      </c>
      <c r="Z260" s="2" t="s">
        <v>751</v>
      </c>
      <c r="AA260" s="2" t="s">
        <v>754</v>
      </c>
      <c r="AB260" s="2">
        <v>0</v>
      </c>
      <c r="AC260" s="2">
        <v>282</v>
      </c>
    </row>
    <row r="261" spans="1:29" x14ac:dyDescent="0.25">
      <c r="A261" t="s">
        <v>87</v>
      </c>
      <c r="B261" t="s">
        <v>102</v>
      </c>
      <c r="C261" t="s">
        <v>64</v>
      </c>
      <c r="D261">
        <v>4790</v>
      </c>
      <c r="E261" t="s">
        <v>450</v>
      </c>
      <c r="F261">
        <f>IF((Tabela13[[#This Row],[Ociosidade Manha]]-2)&gt;2,2,(Tabela13[[#This Row],[Ociosidade Manha]]-2))</f>
        <v>-2</v>
      </c>
      <c r="G261">
        <f>IF((Tabela13[[#This Row],[Ociosidade Tarde]]-2)&gt;3,3,(Tabela13[[#This Row],[Ociosidade Tarde]]-2))</f>
        <v>-2</v>
      </c>
      <c r="H261">
        <v>0</v>
      </c>
      <c r="I261">
        <v>0</v>
      </c>
      <c r="L261">
        <v>1</v>
      </c>
      <c r="M261" t="s">
        <v>758</v>
      </c>
      <c r="N261" t="s">
        <v>758</v>
      </c>
      <c r="O261" s="2" t="str">
        <f>IF(AND(Tabela13[[#This Row],[Ociosidade Manha]]&gt;2,Tabela13[[#This Row],[Ociosidade Tarde]]&gt;2),"ok","não")</f>
        <v>não</v>
      </c>
      <c r="Q261" s="2"/>
      <c r="R261" s="2" t="str">
        <f>IFERROR(IF(VLOOKUP(Tabela13[[#This Row],[Cod_esc]],'EE''s aptas'!A:B,1,0)=Tabela13[[#This Row],[Cod_esc]],"sim"),"")</f>
        <v/>
      </c>
      <c r="S261" s="2" t="s">
        <v>8</v>
      </c>
      <c r="T261" s="2" t="str">
        <f>IFERROR(IF(VLOOKUP(Tabela13[[#This Row],[Cod_esc]],Planilha4!B:B,1,0)=Tabela13[[#This Row],[Cod_esc]],"Consta",),"")</f>
        <v/>
      </c>
      <c r="U261" s="2" t="str">
        <f>IFERROR(IF(VLOOKUP(Tabela13[[#This Row],[Cod_esc]],Planilha4!C:C,1,0)=Tabela13[[#This Row],[Cod_esc]],"Consta"),"")</f>
        <v/>
      </c>
      <c r="V261" s="2" t="str">
        <f>IFERROR(IF(VLOOKUP(Tabela13[[#This Row],[Cod_esc]],Planilha4!D:D,1,0)=Tabela13[[#This Row],[Cod_esc]],"Consta"),"")</f>
        <v/>
      </c>
      <c r="W261" s="2" t="str">
        <f>IFERROR(IF(VLOOKUP(Tabela13[[#This Row],[Cod_esc]],Planilha4!E:E,1,0)=Tabela13[[#This Row],[Cod_esc]],"Consta"),"")</f>
        <v/>
      </c>
      <c r="X261" s="2" t="str">
        <f>IFERROR(IF(VLOOKUP(Tabela13[[#This Row],[Cod_esc]],Planilha4!F:F,1,0)=Tabela13[[#This Row],[Cod_esc]],"Consta"),"")</f>
        <v/>
      </c>
      <c r="Y261" s="2" t="str">
        <f>IF(COUNTBLANK(Tabela13[[#This Row],[Esc1]:[Esc5]])&lt;5,"Consta","")</f>
        <v/>
      </c>
      <c r="Z261" s="2" t="s">
        <v>751</v>
      </c>
      <c r="AA261" s="2" t="s">
        <v>754</v>
      </c>
      <c r="AB261" s="2">
        <v>0</v>
      </c>
      <c r="AC261" s="2">
        <v>595</v>
      </c>
    </row>
    <row r="262" spans="1:29" x14ac:dyDescent="0.25">
      <c r="A262" t="s">
        <v>165</v>
      </c>
      <c r="B262" t="s">
        <v>166</v>
      </c>
      <c r="C262" t="s">
        <v>64</v>
      </c>
      <c r="D262">
        <v>2562</v>
      </c>
      <c r="E262" t="s">
        <v>451</v>
      </c>
      <c r="F262">
        <f>IF((Tabela13[[#This Row],[Ociosidade Manha]]-2)&gt;2,2,(Tabela13[[#This Row],[Ociosidade Manha]]-2))</f>
        <v>-2</v>
      </c>
      <c r="G262">
        <f>IF((Tabela13[[#This Row],[Ociosidade Tarde]]-2)&gt;3,3,(Tabela13[[#This Row],[Ociosidade Tarde]]-2))</f>
        <v>-2</v>
      </c>
      <c r="H262">
        <v>0</v>
      </c>
      <c r="I262">
        <v>0</v>
      </c>
      <c r="L262">
        <v>1</v>
      </c>
      <c r="M262" t="s">
        <v>758</v>
      </c>
      <c r="N262" t="s">
        <v>758</v>
      </c>
      <c r="O262" s="2" t="str">
        <f>IF(AND(Tabela13[[#This Row],[Ociosidade Manha]]&gt;2,Tabela13[[#This Row],[Ociosidade Tarde]]&gt;2),"ok","não")</f>
        <v>não</v>
      </c>
      <c r="Q262" s="2"/>
      <c r="R262" s="2" t="str">
        <f>IFERROR(IF(VLOOKUP(Tabela13[[#This Row],[Cod_esc]],'EE''s aptas'!A:B,1,0)=Tabela13[[#This Row],[Cod_esc]],"sim"),"")</f>
        <v/>
      </c>
      <c r="S262" s="2" t="s">
        <v>8</v>
      </c>
      <c r="T262" s="2" t="str">
        <f>IFERROR(IF(VLOOKUP(Tabela13[[#This Row],[Cod_esc]],Planilha4!B:B,1,0)=Tabela13[[#This Row],[Cod_esc]],"Consta",),"")</f>
        <v/>
      </c>
      <c r="U262" s="2" t="str">
        <f>IFERROR(IF(VLOOKUP(Tabela13[[#This Row],[Cod_esc]],Planilha4!C:C,1,0)=Tabela13[[#This Row],[Cod_esc]],"Consta"),"")</f>
        <v/>
      </c>
      <c r="V262" s="2" t="str">
        <f>IFERROR(IF(VLOOKUP(Tabela13[[#This Row],[Cod_esc]],Planilha4!D:D,1,0)=Tabela13[[#This Row],[Cod_esc]],"Consta"),"")</f>
        <v/>
      </c>
      <c r="W262" s="2" t="str">
        <f>IFERROR(IF(VLOOKUP(Tabela13[[#This Row],[Cod_esc]],Planilha4!E:E,1,0)=Tabela13[[#This Row],[Cod_esc]],"Consta"),"")</f>
        <v/>
      </c>
      <c r="X262" s="2" t="str">
        <f>IFERROR(IF(VLOOKUP(Tabela13[[#This Row],[Cod_esc]],Planilha4!F:F,1,0)=Tabela13[[#This Row],[Cod_esc]],"Consta"),"")</f>
        <v/>
      </c>
      <c r="Y262" s="2" t="str">
        <f>IF(COUNTBLANK(Tabela13[[#This Row],[Esc1]:[Esc5]])&lt;5,"Consta","")</f>
        <v/>
      </c>
      <c r="Z262" s="2" t="s">
        <v>751</v>
      </c>
      <c r="AA262" s="2" t="s">
        <v>754</v>
      </c>
      <c r="AB262" s="2">
        <v>0</v>
      </c>
      <c r="AC262" s="2">
        <v>318</v>
      </c>
    </row>
    <row r="263" spans="1:29" x14ac:dyDescent="0.25">
      <c r="A263" t="s">
        <v>250</v>
      </c>
      <c r="B263" t="s">
        <v>452</v>
      </c>
      <c r="C263" t="s">
        <v>64</v>
      </c>
      <c r="D263">
        <v>1259</v>
      </c>
      <c r="E263" t="s">
        <v>453</v>
      </c>
      <c r="F263">
        <f>IF((Tabela13[[#This Row],[Ociosidade Manha]]-2)&gt;2,2,(Tabela13[[#This Row],[Ociosidade Manha]]-2))</f>
        <v>-2</v>
      </c>
      <c r="G263">
        <f>IF((Tabela13[[#This Row],[Ociosidade Tarde]]-2)&gt;3,3,(Tabela13[[#This Row],[Ociosidade Tarde]]-2))</f>
        <v>-2</v>
      </c>
      <c r="H263">
        <v>0</v>
      </c>
      <c r="I263">
        <v>0</v>
      </c>
      <c r="L263">
        <v>1</v>
      </c>
      <c r="M263" t="s">
        <v>758</v>
      </c>
      <c r="N263" t="s">
        <v>758</v>
      </c>
      <c r="O263" s="2" t="str">
        <f>IF(AND(Tabela13[[#This Row],[Ociosidade Manha]]&gt;2,Tabela13[[#This Row],[Ociosidade Tarde]]&gt;2),"ok","não")</f>
        <v>não</v>
      </c>
      <c r="Q263" s="2"/>
      <c r="R263" s="2" t="str">
        <f>IFERROR(IF(VLOOKUP(Tabela13[[#This Row],[Cod_esc]],'EE''s aptas'!A:B,1,0)=Tabela13[[#This Row],[Cod_esc]],"sim"),"")</f>
        <v/>
      </c>
      <c r="S263" s="2" t="s">
        <v>8</v>
      </c>
      <c r="T263" s="2" t="str">
        <f>IFERROR(IF(VLOOKUP(Tabela13[[#This Row],[Cod_esc]],Planilha4!B:B,1,0)=Tabela13[[#This Row],[Cod_esc]],"Consta",),"")</f>
        <v/>
      </c>
      <c r="U263" s="2" t="str">
        <f>IFERROR(IF(VLOOKUP(Tabela13[[#This Row],[Cod_esc]],Planilha4!C:C,1,0)=Tabela13[[#This Row],[Cod_esc]],"Consta"),"")</f>
        <v/>
      </c>
      <c r="V263" s="2" t="str">
        <f>IFERROR(IF(VLOOKUP(Tabela13[[#This Row],[Cod_esc]],Planilha4!D:D,1,0)=Tabela13[[#This Row],[Cod_esc]],"Consta"),"")</f>
        <v/>
      </c>
      <c r="W263" s="2" t="str">
        <f>IFERROR(IF(VLOOKUP(Tabela13[[#This Row],[Cod_esc]],Planilha4!E:E,1,0)=Tabela13[[#This Row],[Cod_esc]],"Consta"),"")</f>
        <v/>
      </c>
      <c r="X263" s="2" t="str">
        <f>IFERROR(IF(VLOOKUP(Tabela13[[#This Row],[Cod_esc]],Planilha4!F:F,1,0)=Tabela13[[#This Row],[Cod_esc]],"Consta"),"")</f>
        <v/>
      </c>
      <c r="Y263" s="2" t="str">
        <f>IF(COUNTBLANK(Tabela13[[#This Row],[Esc1]:[Esc5]])&lt;5,"Consta","")</f>
        <v/>
      </c>
      <c r="Z263" s="2" t="s">
        <v>751</v>
      </c>
      <c r="AA263" s="2" t="s">
        <v>754</v>
      </c>
      <c r="AB263" s="2">
        <v>0</v>
      </c>
      <c r="AC263" s="2">
        <v>427</v>
      </c>
    </row>
    <row r="264" spans="1:29" x14ac:dyDescent="0.25">
      <c r="A264" t="s">
        <v>250</v>
      </c>
      <c r="B264" t="s">
        <v>454</v>
      </c>
      <c r="C264" t="s">
        <v>64</v>
      </c>
      <c r="D264">
        <v>1296</v>
      </c>
      <c r="E264" t="s">
        <v>455</v>
      </c>
      <c r="F264">
        <f>IF((Tabela13[[#This Row],[Ociosidade Manha]]-2)&gt;2,2,(Tabela13[[#This Row],[Ociosidade Manha]]-2))</f>
        <v>-2</v>
      </c>
      <c r="G264">
        <f>IF((Tabela13[[#This Row],[Ociosidade Tarde]]-2)&gt;3,3,(Tabela13[[#This Row],[Ociosidade Tarde]]-2))</f>
        <v>-2</v>
      </c>
      <c r="H264">
        <v>0</v>
      </c>
      <c r="I264">
        <v>0</v>
      </c>
      <c r="L264">
        <v>1</v>
      </c>
      <c r="M264" t="s">
        <v>758</v>
      </c>
      <c r="N264" t="s">
        <v>758</v>
      </c>
      <c r="O264" s="2" t="str">
        <f>IF(AND(Tabela13[[#This Row],[Ociosidade Manha]]&gt;2,Tabela13[[#This Row],[Ociosidade Tarde]]&gt;2),"ok","não")</f>
        <v>não</v>
      </c>
      <c r="Q264" s="2"/>
      <c r="R264" s="2" t="str">
        <f>IFERROR(IF(VLOOKUP(Tabela13[[#This Row],[Cod_esc]],'EE''s aptas'!A:B,1,0)=Tabela13[[#This Row],[Cod_esc]],"sim"),"")</f>
        <v/>
      </c>
      <c r="S264" s="2" t="s">
        <v>8</v>
      </c>
      <c r="T264" s="2" t="str">
        <f>IFERROR(IF(VLOOKUP(Tabela13[[#This Row],[Cod_esc]],Planilha4!B:B,1,0)=Tabela13[[#This Row],[Cod_esc]],"Consta",),"")</f>
        <v/>
      </c>
      <c r="U264" s="2" t="str">
        <f>IFERROR(IF(VLOOKUP(Tabela13[[#This Row],[Cod_esc]],Planilha4!C:C,1,0)=Tabela13[[#This Row],[Cod_esc]],"Consta"),"")</f>
        <v/>
      </c>
      <c r="V264" s="2" t="str">
        <f>IFERROR(IF(VLOOKUP(Tabela13[[#This Row],[Cod_esc]],Planilha4!D:D,1,0)=Tabela13[[#This Row],[Cod_esc]],"Consta"),"")</f>
        <v/>
      </c>
      <c r="W264" s="2" t="str">
        <f>IFERROR(IF(VLOOKUP(Tabela13[[#This Row],[Cod_esc]],Planilha4!E:E,1,0)=Tabela13[[#This Row],[Cod_esc]],"Consta"),"")</f>
        <v/>
      </c>
      <c r="X264" s="2" t="str">
        <f>IFERROR(IF(VLOOKUP(Tabela13[[#This Row],[Cod_esc]],Planilha4!F:F,1,0)=Tabela13[[#This Row],[Cod_esc]],"Consta"),"")</f>
        <v/>
      </c>
      <c r="Y264" s="2" t="str">
        <f>IF(COUNTBLANK(Tabela13[[#This Row],[Esc1]:[Esc5]])&lt;5,"Consta","")</f>
        <v/>
      </c>
      <c r="Z264" s="2" t="s">
        <v>751</v>
      </c>
      <c r="AA264" s="2" t="s">
        <v>754</v>
      </c>
      <c r="AB264" s="2">
        <v>0</v>
      </c>
      <c r="AC264" s="2">
        <v>455</v>
      </c>
    </row>
    <row r="265" spans="1:29" x14ac:dyDescent="0.25">
      <c r="A265" t="s">
        <v>327</v>
      </c>
      <c r="B265" t="s">
        <v>327</v>
      </c>
      <c r="C265" t="s">
        <v>327</v>
      </c>
      <c r="D265">
        <v>284361</v>
      </c>
      <c r="E265" t="s">
        <v>456</v>
      </c>
      <c r="F265">
        <f>IF((Tabela13[[#This Row],[Ociosidade Manha]]-2)&gt;2,2,(Tabela13[[#This Row],[Ociosidade Manha]]-2))</f>
        <v>2</v>
      </c>
      <c r="G265">
        <f>IF((Tabela13[[#This Row],[Ociosidade Tarde]]-2)&gt;3,3,(Tabela13[[#This Row],[Ociosidade Tarde]]-2))</f>
        <v>0</v>
      </c>
      <c r="H265">
        <v>5</v>
      </c>
      <c r="I265">
        <v>2</v>
      </c>
      <c r="L265">
        <v>1</v>
      </c>
      <c r="M265" t="s">
        <v>758</v>
      </c>
      <c r="N265" t="s">
        <v>758</v>
      </c>
      <c r="O265" s="2" t="str">
        <f>IF(AND(Tabela13[[#This Row],[Ociosidade Manha]]&gt;2,Tabela13[[#This Row],[Ociosidade Tarde]]&gt;2),"ok","não")</f>
        <v>não</v>
      </c>
      <c r="Q265" s="2"/>
      <c r="R265" s="2" t="str">
        <f>IFERROR(IF(VLOOKUP(Tabela13[[#This Row],[Cod_esc]],'EE''s aptas'!A:B,1,0)=Tabela13[[#This Row],[Cod_esc]],"sim"),"")</f>
        <v/>
      </c>
      <c r="S265" s="2" t="s">
        <v>8</v>
      </c>
      <c r="T265" s="2" t="str">
        <f>IFERROR(IF(VLOOKUP(Tabela13[[#This Row],[Cod_esc]],Planilha4!B:B,1,0)=Tabela13[[#This Row],[Cod_esc]],"Consta",),"")</f>
        <v/>
      </c>
      <c r="U265" s="2" t="str">
        <f>IFERROR(IF(VLOOKUP(Tabela13[[#This Row],[Cod_esc]],Planilha4!C:C,1,0)=Tabela13[[#This Row],[Cod_esc]],"Consta"),"")</f>
        <v/>
      </c>
      <c r="V265" s="2" t="str">
        <f>IFERROR(IF(VLOOKUP(Tabela13[[#This Row],[Cod_esc]],Planilha4!D:D,1,0)=Tabela13[[#This Row],[Cod_esc]],"Consta"),"")</f>
        <v/>
      </c>
      <c r="W265" s="2" t="str">
        <f>IFERROR(IF(VLOOKUP(Tabela13[[#This Row],[Cod_esc]],Planilha4!E:E,1,0)=Tabela13[[#This Row],[Cod_esc]],"Consta"),"")</f>
        <v/>
      </c>
      <c r="X265" s="2" t="str">
        <f>IFERROR(IF(VLOOKUP(Tabela13[[#This Row],[Cod_esc]],Planilha4!F:F,1,0)=Tabela13[[#This Row],[Cod_esc]],"Consta"),"")</f>
        <v/>
      </c>
      <c r="Y265" s="2" t="str">
        <f>IF(COUNTBLANK(Tabela13[[#This Row],[Esc1]:[Esc5]])&lt;5,"Consta","")</f>
        <v/>
      </c>
      <c r="Z265" s="2" t="s">
        <v>751</v>
      </c>
      <c r="AA265" s="2" t="s">
        <v>754</v>
      </c>
      <c r="AB265" s="2">
        <v>0</v>
      </c>
      <c r="AC265" s="2">
        <v>337</v>
      </c>
    </row>
    <row r="266" spans="1:29" x14ac:dyDescent="0.25">
      <c r="A266" t="s">
        <v>159</v>
      </c>
      <c r="B266" t="s">
        <v>159</v>
      </c>
      <c r="C266" t="s">
        <v>159</v>
      </c>
      <c r="D266">
        <v>19537</v>
      </c>
      <c r="E266" t="s">
        <v>457</v>
      </c>
      <c r="F266">
        <f>IF((Tabela13[[#This Row],[Ociosidade Manha]]-2)&gt;2,2,(Tabela13[[#This Row],[Ociosidade Manha]]-2))</f>
        <v>-2</v>
      </c>
      <c r="G266">
        <f>IF((Tabela13[[#This Row],[Ociosidade Tarde]]-2)&gt;3,3,(Tabela13[[#This Row],[Ociosidade Tarde]]-2))</f>
        <v>-2</v>
      </c>
      <c r="H266">
        <v>0</v>
      </c>
      <c r="I266">
        <v>0</v>
      </c>
      <c r="L266">
        <v>1</v>
      </c>
      <c r="M266" t="s">
        <v>758</v>
      </c>
      <c r="N266" t="s">
        <v>758</v>
      </c>
      <c r="O266" s="2" t="str">
        <f>IF(AND(Tabela13[[#This Row],[Ociosidade Manha]]&gt;2,Tabela13[[#This Row],[Ociosidade Tarde]]&gt;2),"ok","não")</f>
        <v>não</v>
      </c>
      <c r="Q266" s="2"/>
      <c r="R266" s="2" t="str">
        <f>IFERROR(IF(VLOOKUP(Tabela13[[#This Row],[Cod_esc]],'EE''s aptas'!A:B,1,0)=Tabela13[[#This Row],[Cod_esc]],"sim"),"")</f>
        <v/>
      </c>
      <c r="S266" s="2" t="s">
        <v>8</v>
      </c>
      <c r="T266" s="2" t="str">
        <f>IFERROR(IF(VLOOKUP(Tabela13[[#This Row],[Cod_esc]],Planilha4!B:B,1,0)=Tabela13[[#This Row],[Cod_esc]],"Consta",),"")</f>
        <v/>
      </c>
      <c r="U266" s="2" t="str">
        <f>IFERROR(IF(VLOOKUP(Tabela13[[#This Row],[Cod_esc]],Planilha4!C:C,1,0)=Tabela13[[#This Row],[Cod_esc]],"Consta"),"")</f>
        <v/>
      </c>
      <c r="V266" s="2" t="str">
        <f>IFERROR(IF(VLOOKUP(Tabela13[[#This Row],[Cod_esc]],Planilha4!D:D,1,0)=Tabela13[[#This Row],[Cod_esc]],"Consta"),"")</f>
        <v/>
      </c>
      <c r="W266" s="2" t="str">
        <f>IFERROR(IF(VLOOKUP(Tabela13[[#This Row],[Cod_esc]],Planilha4!E:E,1,0)=Tabela13[[#This Row],[Cod_esc]],"Consta"),"")</f>
        <v/>
      </c>
      <c r="X266" s="2" t="str">
        <f>IFERROR(IF(VLOOKUP(Tabela13[[#This Row],[Cod_esc]],Planilha4!F:F,1,0)=Tabela13[[#This Row],[Cod_esc]],"Consta"),"")</f>
        <v/>
      </c>
      <c r="Y266" s="2" t="str">
        <f>IF(COUNTBLANK(Tabela13[[#This Row],[Esc1]:[Esc5]])&lt;5,"Consta","")</f>
        <v/>
      </c>
      <c r="Z266" s="2" t="s">
        <v>751</v>
      </c>
      <c r="AA266" s="2" t="s">
        <v>754</v>
      </c>
      <c r="AB266" s="2">
        <v>0</v>
      </c>
      <c r="AC266" s="2">
        <v>602</v>
      </c>
    </row>
    <row r="267" spans="1:29" x14ac:dyDescent="0.25">
      <c r="A267" t="s">
        <v>159</v>
      </c>
      <c r="B267" t="s">
        <v>159</v>
      </c>
      <c r="C267" t="s">
        <v>159</v>
      </c>
      <c r="D267">
        <v>19446</v>
      </c>
      <c r="E267" t="s">
        <v>458</v>
      </c>
      <c r="F267">
        <f>IF((Tabela13[[#This Row],[Ociosidade Manha]]-2)&gt;2,2,(Tabela13[[#This Row],[Ociosidade Manha]]-2))</f>
        <v>-2</v>
      </c>
      <c r="G267">
        <f>IF((Tabela13[[#This Row],[Ociosidade Tarde]]-2)&gt;3,3,(Tabela13[[#This Row],[Ociosidade Tarde]]-2))</f>
        <v>-2</v>
      </c>
      <c r="H267">
        <v>0</v>
      </c>
      <c r="I267">
        <v>0</v>
      </c>
      <c r="L267" t="e">
        <v>#N/A</v>
      </c>
      <c r="M267" t="s">
        <v>758</v>
      </c>
      <c r="N267" t="s">
        <v>758</v>
      </c>
      <c r="O267" s="2" t="str">
        <f>IF(AND(Tabela13[[#This Row],[Ociosidade Manha]]&gt;2,Tabela13[[#This Row],[Ociosidade Tarde]]&gt;2),"ok","não")</f>
        <v>não</v>
      </c>
      <c r="Q267" s="2"/>
      <c r="R267" s="2" t="str">
        <f>IFERROR(IF(VLOOKUP(Tabela13[[#This Row],[Cod_esc]],'EE''s aptas'!A:B,1,0)=Tabela13[[#This Row],[Cod_esc]],"sim"),"")</f>
        <v/>
      </c>
      <c r="S267" s="2" t="s">
        <v>8</v>
      </c>
      <c r="T267" s="2" t="str">
        <f>IFERROR(IF(VLOOKUP(Tabela13[[#This Row],[Cod_esc]],Planilha4!B:B,1,0)=Tabela13[[#This Row],[Cod_esc]],"Consta",),"")</f>
        <v/>
      </c>
      <c r="U267" s="2" t="str">
        <f>IFERROR(IF(VLOOKUP(Tabela13[[#This Row],[Cod_esc]],Planilha4!C:C,1,0)=Tabela13[[#This Row],[Cod_esc]],"Consta"),"")</f>
        <v/>
      </c>
      <c r="V267" s="2" t="str">
        <f>IFERROR(IF(VLOOKUP(Tabela13[[#This Row],[Cod_esc]],Planilha4!D:D,1,0)=Tabela13[[#This Row],[Cod_esc]],"Consta"),"")</f>
        <v/>
      </c>
      <c r="W267" s="2" t="str">
        <f>IFERROR(IF(VLOOKUP(Tabela13[[#This Row],[Cod_esc]],Planilha4!E:E,1,0)=Tabela13[[#This Row],[Cod_esc]],"Consta"),"")</f>
        <v/>
      </c>
      <c r="X267" s="2" t="str">
        <f>IFERROR(IF(VLOOKUP(Tabela13[[#This Row],[Cod_esc]],Planilha4!F:F,1,0)=Tabela13[[#This Row],[Cod_esc]],"Consta"),"")</f>
        <v/>
      </c>
      <c r="Y267" s="2" t="str">
        <f>IF(COUNTBLANK(Tabela13[[#This Row],[Esc1]:[Esc5]])&lt;5,"Consta","")</f>
        <v/>
      </c>
      <c r="Z267" s="2" t="s">
        <v>751</v>
      </c>
      <c r="AA267" s="2" t="s">
        <v>754</v>
      </c>
      <c r="AB267" s="2">
        <v>0</v>
      </c>
      <c r="AC267" s="2">
        <v>287</v>
      </c>
    </row>
    <row r="268" spans="1:29" x14ac:dyDescent="0.25">
      <c r="A268" t="s">
        <v>38</v>
      </c>
      <c r="B268" t="s">
        <v>38</v>
      </c>
      <c r="C268" t="s">
        <v>39</v>
      </c>
      <c r="D268">
        <v>18247</v>
      </c>
      <c r="E268" t="s">
        <v>459</v>
      </c>
      <c r="F268">
        <f>IF((Tabela13[[#This Row],[Ociosidade Manha]]-2)&gt;2,2,(Tabela13[[#This Row],[Ociosidade Manha]]-2))</f>
        <v>-2</v>
      </c>
      <c r="G268">
        <f>IF((Tabela13[[#This Row],[Ociosidade Tarde]]-2)&gt;3,3,(Tabela13[[#This Row],[Ociosidade Tarde]]-2))</f>
        <v>-2</v>
      </c>
      <c r="H268">
        <v>0</v>
      </c>
      <c r="I268">
        <v>0</v>
      </c>
      <c r="L268">
        <v>1</v>
      </c>
      <c r="M268" t="s">
        <v>758</v>
      </c>
      <c r="N268" t="s">
        <v>758</v>
      </c>
      <c r="O268" s="2" t="str">
        <f>IF(AND(Tabela13[[#This Row],[Ociosidade Manha]]&gt;2,Tabela13[[#This Row],[Ociosidade Tarde]]&gt;2),"ok","não")</f>
        <v>não</v>
      </c>
      <c r="Q268" s="2"/>
      <c r="R268" s="2" t="str">
        <f>IFERROR(IF(VLOOKUP(Tabela13[[#This Row],[Cod_esc]],'EE''s aptas'!A:B,1,0)=Tabela13[[#This Row],[Cod_esc]],"sim"),"")</f>
        <v/>
      </c>
      <c r="S268" s="2" t="s">
        <v>8</v>
      </c>
      <c r="T268" s="2" t="str">
        <f>IFERROR(IF(VLOOKUP(Tabela13[[#This Row],[Cod_esc]],Planilha4!B:B,1,0)=Tabela13[[#This Row],[Cod_esc]],"Consta",),"")</f>
        <v/>
      </c>
      <c r="U268" s="2" t="str">
        <f>IFERROR(IF(VLOOKUP(Tabela13[[#This Row],[Cod_esc]],Planilha4!C:C,1,0)=Tabela13[[#This Row],[Cod_esc]],"Consta"),"")</f>
        <v/>
      </c>
      <c r="V268" s="2" t="str">
        <f>IFERROR(IF(VLOOKUP(Tabela13[[#This Row],[Cod_esc]],Planilha4!D:D,1,0)=Tabela13[[#This Row],[Cod_esc]],"Consta"),"")</f>
        <v/>
      </c>
      <c r="W268" s="2" t="str">
        <f>IFERROR(IF(VLOOKUP(Tabela13[[#This Row],[Cod_esc]],Planilha4!E:E,1,0)=Tabela13[[#This Row],[Cod_esc]],"Consta"),"")</f>
        <v/>
      </c>
      <c r="X268" s="2" t="str">
        <f>IFERROR(IF(VLOOKUP(Tabela13[[#This Row],[Cod_esc]],Planilha4!F:F,1,0)=Tabela13[[#This Row],[Cod_esc]],"Consta"),"")</f>
        <v/>
      </c>
      <c r="Y268" s="2" t="str">
        <f>IF(COUNTBLANK(Tabela13[[#This Row],[Esc1]:[Esc5]])&lt;5,"Consta","")</f>
        <v/>
      </c>
      <c r="Z268" s="2" t="s">
        <v>751</v>
      </c>
      <c r="AA268" s="2" t="s">
        <v>754</v>
      </c>
      <c r="AB268" s="2">
        <v>0</v>
      </c>
      <c r="AC268" s="2">
        <v>278</v>
      </c>
    </row>
    <row r="269" spans="1:29" x14ac:dyDescent="0.25">
      <c r="A269" t="s">
        <v>38</v>
      </c>
      <c r="B269" t="s">
        <v>38</v>
      </c>
      <c r="C269" t="s">
        <v>39</v>
      </c>
      <c r="D269">
        <v>18788</v>
      </c>
      <c r="E269" t="s">
        <v>460</v>
      </c>
      <c r="F269">
        <f>IF((Tabela13[[#This Row],[Ociosidade Manha]]-2)&gt;2,2,(Tabela13[[#This Row],[Ociosidade Manha]]-2))</f>
        <v>-2</v>
      </c>
      <c r="G269">
        <f>IF((Tabela13[[#This Row],[Ociosidade Tarde]]-2)&gt;3,3,(Tabela13[[#This Row],[Ociosidade Tarde]]-2))</f>
        <v>-2</v>
      </c>
      <c r="H269">
        <v>0</v>
      </c>
      <c r="I269">
        <v>0</v>
      </c>
      <c r="L269">
        <v>1</v>
      </c>
      <c r="M269" t="s">
        <v>758</v>
      </c>
      <c r="N269" t="s">
        <v>758</v>
      </c>
      <c r="O269" s="2" t="str">
        <f>IF(AND(Tabela13[[#This Row],[Ociosidade Manha]]&gt;2,Tabela13[[#This Row],[Ociosidade Tarde]]&gt;2),"ok","não")</f>
        <v>não</v>
      </c>
      <c r="Q269" s="2"/>
      <c r="R269" s="2" t="str">
        <f>IFERROR(IF(VLOOKUP(Tabela13[[#This Row],[Cod_esc]],'EE''s aptas'!A:B,1,0)=Tabela13[[#This Row],[Cod_esc]],"sim"),"")</f>
        <v/>
      </c>
      <c r="S269" s="2" t="s">
        <v>8</v>
      </c>
      <c r="T269" s="2" t="str">
        <f>IFERROR(IF(VLOOKUP(Tabela13[[#This Row],[Cod_esc]],Planilha4!B:B,1,0)=Tabela13[[#This Row],[Cod_esc]],"Consta",),"")</f>
        <v/>
      </c>
      <c r="U269" s="2" t="str">
        <f>IFERROR(IF(VLOOKUP(Tabela13[[#This Row],[Cod_esc]],Planilha4!C:C,1,0)=Tabela13[[#This Row],[Cod_esc]],"Consta"),"")</f>
        <v/>
      </c>
      <c r="V269" s="2" t="str">
        <f>IFERROR(IF(VLOOKUP(Tabela13[[#This Row],[Cod_esc]],Planilha4!D:D,1,0)=Tabela13[[#This Row],[Cod_esc]],"Consta"),"")</f>
        <v/>
      </c>
      <c r="W269" s="2" t="str">
        <f>IFERROR(IF(VLOOKUP(Tabela13[[#This Row],[Cod_esc]],Planilha4!E:E,1,0)=Tabela13[[#This Row],[Cod_esc]],"Consta"),"")</f>
        <v/>
      </c>
      <c r="X269" s="2" t="str">
        <f>IFERROR(IF(VLOOKUP(Tabela13[[#This Row],[Cod_esc]],Planilha4!F:F,1,0)=Tabela13[[#This Row],[Cod_esc]],"Consta"),"")</f>
        <v/>
      </c>
      <c r="Y269" s="2" t="str">
        <f>IF(COUNTBLANK(Tabela13[[#This Row],[Esc1]:[Esc5]])&lt;5,"Consta","")</f>
        <v/>
      </c>
      <c r="Z269" s="2" t="s">
        <v>751</v>
      </c>
      <c r="AA269" s="2" t="s">
        <v>754</v>
      </c>
      <c r="AB269" s="2">
        <v>0</v>
      </c>
      <c r="AC269" s="2">
        <v>200</v>
      </c>
    </row>
    <row r="270" spans="1:29" x14ac:dyDescent="0.25">
      <c r="A270" t="s">
        <v>461</v>
      </c>
      <c r="B270" t="s">
        <v>461</v>
      </c>
      <c r="C270" t="s">
        <v>39</v>
      </c>
      <c r="D270">
        <v>45676</v>
      </c>
      <c r="E270" t="s">
        <v>462</v>
      </c>
      <c r="F270">
        <f>IF((Tabela13[[#This Row],[Ociosidade Manha]]-2)&gt;2,2,(Tabela13[[#This Row],[Ociosidade Manha]]-2))</f>
        <v>-2</v>
      </c>
      <c r="G270">
        <f>IF((Tabela13[[#This Row],[Ociosidade Tarde]]-2)&gt;3,3,(Tabela13[[#This Row],[Ociosidade Tarde]]-2))</f>
        <v>-2</v>
      </c>
      <c r="H270">
        <v>0</v>
      </c>
      <c r="I270">
        <v>0</v>
      </c>
      <c r="L270">
        <v>1</v>
      </c>
      <c r="M270" t="s">
        <v>758</v>
      </c>
      <c r="N270" t="s">
        <v>758</v>
      </c>
      <c r="O270" s="2" t="str">
        <f>IF(AND(Tabela13[[#This Row],[Ociosidade Manha]]&gt;2,Tabela13[[#This Row],[Ociosidade Tarde]]&gt;2),"ok","não")</f>
        <v>não</v>
      </c>
      <c r="Q270" s="2"/>
      <c r="R270" s="2" t="str">
        <f>IFERROR(IF(VLOOKUP(Tabela13[[#This Row],[Cod_esc]],'EE''s aptas'!A:B,1,0)=Tabela13[[#This Row],[Cod_esc]],"sim"),"")</f>
        <v/>
      </c>
      <c r="S270" s="2" t="s">
        <v>8</v>
      </c>
      <c r="T270" s="2" t="str">
        <f>IFERROR(IF(VLOOKUP(Tabela13[[#This Row],[Cod_esc]],Planilha4!B:B,1,0)=Tabela13[[#This Row],[Cod_esc]],"Consta",),"")</f>
        <v/>
      </c>
      <c r="U270" s="2" t="str">
        <f>IFERROR(IF(VLOOKUP(Tabela13[[#This Row],[Cod_esc]],Planilha4!C:C,1,0)=Tabela13[[#This Row],[Cod_esc]],"Consta"),"")</f>
        <v/>
      </c>
      <c r="V270" s="2" t="str">
        <f>IFERROR(IF(VLOOKUP(Tabela13[[#This Row],[Cod_esc]],Planilha4!D:D,1,0)=Tabela13[[#This Row],[Cod_esc]],"Consta"),"")</f>
        <v/>
      </c>
      <c r="W270" s="2" t="str">
        <f>IFERROR(IF(VLOOKUP(Tabela13[[#This Row],[Cod_esc]],Planilha4!E:E,1,0)=Tabela13[[#This Row],[Cod_esc]],"Consta"),"")</f>
        <v/>
      </c>
      <c r="X270" s="2" t="str">
        <f>IFERROR(IF(VLOOKUP(Tabela13[[#This Row],[Cod_esc]],Planilha4!F:F,1,0)=Tabela13[[#This Row],[Cod_esc]],"Consta"),"")</f>
        <v/>
      </c>
      <c r="Y270" s="2" t="str">
        <f>IF(COUNTBLANK(Tabela13[[#This Row],[Esc1]:[Esc5]])&lt;5,"Consta","")</f>
        <v/>
      </c>
      <c r="Z270" s="2" t="s">
        <v>751</v>
      </c>
      <c r="AA270" s="2" t="s">
        <v>754</v>
      </c>
      <c r="AB270" s="2">
        <v>0</v>
      </c>
      <c r="AC270" s="2">
        <v>515</v>
      </c>
    </row>
    <row r="271" spans="1:29" x14ac:dyDescent="0.25">
      <c r="A271" t="s">
        <v>213</v>
      </c>
      <c r="B271" t="s">
        <v>463</v>
      </c>
      <c r="C271" t="s">
        <v>463</v>
      </c>
      <c r="D271">
        <v>47272</v>
      </c>
      <c r="E271" t="s">
        <v>464</v>
      </c>
      <c r="F271">
        <f>IF((Tabela13[[#This Row],[Ociosidade Manha]]-2)&gt;2,2,(Tabela13[[#This Row],[Ociosidade Manha]]-2))</f>
        <v>-2</v>
      </c>
      <c r="G271">
        <f>IF((Tabela13[[#This Row],[Ociosidade Tarde]]-2)&gt;3,3,(Tabela13[[#This Row],[Ociosidade Tarde]]-2))</f>
        <v>-2</v>
      </c>
      <c r="H271">
        <v>0</v>
      </c>
      <c r="I271">
        <v>0</v>
      </c>
      <c r="L271">
        <v>1</v>
      </c>
      <c r="M271" t="s">
        <v>758</v>
      </c>
      <c r="N271" t="s">
        <v>758</v>
      </c>
      <c r="O271" s="2" t="str">
        <f>IF(AND(Tabela13[[#This Row],[Ociosidade Manha]]&gt;2,Tabela13[[#This Row],[Ociosidade Tarde]]&gt;2),"ok","não")</f>
        <v>não</v>
      </c>
      <c r="Q271" s="2"/>
      <c r="R271" s="2" t="str">
        <f>IFERROR(IF(VLOOKUP(Tabela13[[#This Row],[Cod_esc]],'EE''s aptas'!A:B,1,0)=Tabela13[[#This Row],[Cod_esc]],"sim"),"")</f>
        <v/>
      </c>
      <c r="S271" s="2" t="s">
        <v>8</v>
      </c>
      <c r="T271" s="2" t="str">
        <f>IFERROR(IF(VLOOKUP(Tabela13[[#This Row],[Cod_esc]],Planilha4!B:B,1,0)=Tabela13[[#This Row],[Cod_esc]],"Consta",),"")</f>
        <v/>
      </c>
      <c r="U271" s="2" t="str">
        <f>IFERROR(IF(VLOOKUP(Tabela13[[#This Row],[Cod_esc]],Planilha4!C:C,1,0)=Tabela13[[#This Row],[Cod_esc]],"Consta"),"")</f>
        <v/>
      </c>
      <c r="V271" s="2" t="str">
        <f>IFERROR(IF(VLOOKUP(Tabela13[[#This Row],[Cod_esc]],Planilha4!D:D,1,0)=Tabela13[[#This Row],[Cod_esc]],"Consta"),"")</f>
        <v/>
      </c>
      <c r="W271" s="2" t="str">
        <f>IFERROR(IF(VLOOKUP(Tabela13[[#This Row],[Cod_esc]],Planilha4!E:E,1,0)=Tabela13[[#This Row],[Cod_esc]],"Consta"),"")</f>
        <v/>
      </c>
      <c r="X271" s="2" t="str">
        <f>IFERROR(IF(VLOOKUP(Tabela13[[#This Row],[Cod_esc]],Planilha4!F:F,1,0)=Tabela13[[#This Row],[Cod_esc]],"Consta"),"")</f>
        <v/>
      </c>
      <c r="Y271" s="2" t="str">
        <f>IF(COUNTBLANK(Tabela13[[#This Row],[Esc1]:[Esc5]])&lt;5,"Consta","")</f>
        <v/>
      </c>
      <c r="Z271" s="2" t="s">
        <v>751</v>
      </c>
      <c r="AA271" s="2" t="s">
        <v>754</v>
      </c>
      <c r="AB271" s="2">
        <v>0</v>
      </c>
      <c r="AC271" s="2">
        <v>262</v>
      </c>
    </row>
    <row r="272" spans="1:29" x14ac:dyDescent="0.25">
      <c r="A272" t="s">
        <v>465</v>
      </c>
      <c r="B272" t="s">
        <v>465</v>
      </c>
      <c r="C272" t="s">
        <v>465</v>
      </c>
      <c r="D272">
        <v>17267</v>
      </c>
      <c r="E272" t="s">
        <v>466</v>
      </c>
      <c r="F272">
        <f>IF((Tabela13[[#This Row],[Ociosidade Manha]]-2)&gt;2,2,(Tabela13[[#This Row],[Ociosidade Manha]]-2))</f>
        <v>-2</v>
      </c>
      <c r="G272">
        <f>IF((Tabela13[[#This Row],[Ociosidade Tarde]]-2)&gt;3,3,(Tabela13[[#This Row],[Ociosidade Tarde]]-2))</f>
        <v>-2</v>
      </c>
      <c r="H272">
        <v>0</v>
      </c>
      <c r="I272">
        <v>0</v>
      </c>
      <c r="L272">
        <v>1</v>
      </c>
      <c r="M272" t="s">
        <v>758</v>
      </c>
      <c r="N272" t="s">
        <v>758</v>
      </c>
      <c r="O272" s="2" t="str">
        <f>IF(AND(Tabela13[[#This Row],[Ociosidade Manha]]&gt;2,Tabela13[[#This Row],[Ociosidade Tarde]]&gt;2),"ok","não")</f>
        <v>não</v>
      </c>
      <c r="Q272" s="2"/>
      <c r="R272" s="2" t="str">
        <f>IFERROR(IF(VLOOKUP(Tabela13[[#This Row],[Cod_esc]],'EE''s aptas'!A:B,1,0)=Tabela13[[#This Row],[Cod_esc]],"sim"),"")</f>
        <v/>
      </c>
      <c r="S272" s="2" t="s">
        <v>8</v>
      </c>
      <c r="T272" s="2" t="str">
        <f>IFERROR(IF(VLOOKUP(Tabela13[[#This Row],[Cod_esc]],Planilha4!B:B,1,0)=Tabela13[[#This Row],[Cod_esc]],"Consta",),"")</f>
        <v/>
      </c>
      <c r="U272" s="2" t="str">
        <f>IFERROR(IF(VLOOKUP(Tabela13[[#This Row],[Cod_esc]],Planilha4!C:C,1,0)=Tabela13[[#This Row],[Cod_esc]],"Consta"),"")</f>
        <v/>
      </c>
      <c r="V272" s="2" t="str">
        <f>IFERROR(IF(VLOOKUP(Tabela13[[#This Row],[Cod_esc]],Planilha4!D:D,1,0)=Tabela13[[#This Row],[Cod_esc]],"Consta"),"")</f>
        <v/>
      </c>
      <c r="W272" s="2" t="str">
        <f>IFERROR(IF(VLOOKUP(Tabela13[[#This Row],[Cod_esc]],Planilha4!E:E,1,0)=Tabela13[[#This Row],[Cod_esc]],"Consta"),"")</f>
        <v/>
      </c>
      <c r="X272" s="2" t="str">
        <f>IFERROR(IF(VLOOKUP(Tabela13[[#This Row],[Cod_esc]],Planilha4!F:F,1,0)=Tabela13[[#This Row],[Cod_esc]],"Consta"),"")</f>
        <v/>
      </c>
      <c r="Y272" s="2" t="str">
        <f>IF(COUNTBLANK(Tabela13[[#This Row],[Esc1]:[Esc5]])&lt;5,"Consta","")</f>
        <v/>
      </c>
      <c r="Z272" s="2" t="s">
        <v>751</v>
      </c>
      <c r="AA272" s="2" t="s">
        <v>754</v>
      </c>
      <c r="AB272" s="2">
        <v>0</v>
      </c>
      <c r="AC272" s="2">
        <v>618</v>
      </c>
    </row>
    <row r="273" spans="1:29" x14ac:dyDescent="0.25">
      <c r="A273" t="s">
        <v>461</v>
      </c>
      <c r="B273" t="s">
        <v>467</v>
      </c>
      <c r="C273" t="s">
        <v>467</v>
      </c>
      <c r="D273">
        <v>920630</v>
      </c>
      <c r="E273" t="s">
        <v>468</v>
      </c>
      <c r="F273">
        <f>IF((Tabela13[[#This Row],[Ociosidade Manha]]-2)&gt;2,2,(Tabela13[[#This Row],[Ociosidade Manha]]-2))</f>
        <v>-2</v>
      </c>
      <c r="G273">
        <f>IF((Tabela13[[#This Row],[Ociosidade Tarde]]-2)&gt;3,3,(Tabela13[[#This Row],[Ociosidade Tarde]]-2))</f>
        <v>-2</v>
      </c>
      <c r="H273">
        <v>0</v>
      </c>
      <c r="I273">
        <v>0</v>
      </c>
      <c r="L273">
        <v>1</v>
      </c>
      <c r="M273" t="s">
        <v>758</v>
      </c>
      <c r="N273" t="s">
        <v>758</v>
      </c>
      <c r="O273" s="2" t="str">
        <f>IF(AND(Tabela13[[#This Row],[Ociosidade Manha]]&gt;2,Tabela13[[#This Row],[Ociosidade Tarde]]&gt;2),"ok","não")</f>
        <v>não</v>
      </c>
      <c r="Q273" s="2"/>
      <c r="R273" s="2" t="str">
        <f>IFERROR(IF(VLOOKUP(Tabela13[[#This Row],[Cod_esc]],'EE''s aptas'!A:B,1,0)=Tabela13[[#This Row],[Cod_esc]],"sim"),"")</f>
        <v/>
      </c>
      <c r="S273" s="2" t="s">
        <v>8</v>
      </c>
      <c r="T273" s="2" t="str">
        <f>IFERROR(IF(VLOOKUP(Tabela13[[#This Row],[Cod_esc]],Planilha4!B:B,1,0)=Tabela13[[#This Row],[Cod_esc]],"Consta",),"")</f>
        <v/>
      </c>
      <c r="U273" s="2" t="str">
        <f>IFERROR(IF(VLOOKUP(Tabela13[[#This Row],[Cod_esc]],Planilha4!C:C,1,0)=Tabela13[[#This Row],[Cod_esc]],"Consta"),"")</f>
        <v/>
      </c>
      <c r="V273" s="2" t="str">
        <f>IFERROR(IF(VLOOKUP(Tabela13[[#This Row],[Cod_esc]],Planilha4!D:D,1,0)=Tabela13[[#This Row],[Cod_esc]],"Consta"),"")</f>
        <v/>
      </c>
      <c r="W273" s="2" t="str">
        <f>IFERROR(IF(VLOOKUP(Tabela13[[#This Row],[Cod_esc]],Planilha4!E:E,1,0)=Tabela13[[#This Row],[Cod_esc]],"Consta"),"")</f>
        <v/>
      </c>
      <c r="X273" s="2" t="str">
        <f>IFERROR(IF(VLOOKUP(Tabela13[[#This Row],[Cod_esc]],Planilha4!F:F,1,0)=Tabela13[[#This Row],[Cod_esc]],"Consta"),"")</f>
        <v/>
      </c>
      <c r="Y273" s="2" t="str">
        <f>IF(COUNTBLANK(Tabela13[[#This Row],[Esc1]:[Esc5]])&lt;5,"Consta","")</f>
        <v/>
      </c>
      <c r="Z273" s="2" t="s">
        <v>751</v>
      </c>
      <c r="AA273" s="2" t="s">
        <v>754</v>
      </c>
      <c r="AB273" s="2">
        <v>0</v>
      </c>
      <c r="AC273" s="2">
        <v>275</v>
      </c>
    </row>
    <row r="274" spans="1:29" x14ac:dyDescent="0.25">
      <c r="A274" t="s">
        <v>259</v>
      </c>
      <c r="B274" t="s">
        <v>469</v>
      </c>
      <c r="C274" t="s">
        <v>259</v>
      </c>
      <c r="D274">
        <v>20837</v>
      </c>
      <c r="E274" t="s">
        <v>470</v>
      </c>
      <c r="F274">
        <f>IF((Tabela13[[#This Row],[Ociosidade Manha]]-2)&gt;2,2,(Tabela13[[#This Row],[Ociosidade Manha]]-2))</f>
        <v>-1</v>
      </c>
      <c r="G274">
        <f>IF((Tabela13[[#This Row],[Ociosidade Tarde]]-2)&gt;3,3,(Tabela13[[#This Row],[Ociosidade Tarde]]-2))</f>
        <v>-2</v>
      </c>
      <c r="H274">
        <v>1</v>
      </c>
      <c r="I274">
        <v>0</v>
      </c>
      <c r="L274">
        <v>1</v>
      </c>
      <c r="M274" t="s">
        <v>758</v>
      </c>
      <c r="N274" t="s">
        <v>758</v>
      </c>
      <c r="O274" s="2" t="str">
        <f>IF(AND(Tabela13[[#This Row],[Ociosidade Manha]]&gt;2,Tabela13[[#This Row],[Ociosidade Tarde]]&gt;2),"ok","não")</f>
        <v>não</v>
      </c>
      <c r="Q274" s="2"/>
      <c r="R274" s="2" t="str">
        <f>IFERROR(IF(VLOOKUP(Tabela13[[#This Row],[Cod_esc]],'EE''s aptas'!A:B,1,0)=Tabela13[[#This Row],[Cod_esc]],"sim"),"")</f>
        <v/>
      </c>
      <c r="S274" s="2" t="s">
        <v>8</v>
      </c>
      <c r="T274" s="2" t="str">
        <f>IFERROR(IF(VLOOKUP(Tabela13[[#This Row],[Cod_esc]],Planilha4!B:B,1,0)=Tabela13[[#This Row],[Cod_esc]],"Consta",),"")</f>
        <v/>
      </c>
      <c r="U274" s="2" t="str">
        <f>IFERROR(IF(VLOOKUP(Tabela13[[#This Row],[Cod_esc]],Planilha4!C:C,1,0)=Tabela13[[#This Row],[Cod_esc]],"Consta"),"")</f>
        <v/>
      </c>
      <c r="V274" s="2" t="str">
        <f>IFERROR(IF(VLOOKUP(Tabela13[[#This Row],[Cod_esc]],Planilha4!D:D,1,0)=Tabela13[[#This Row],[Cod_esc]],"Consta"),"")</f>
        <v/>
      </c>
      <c r="W274" s="2" t="str">
        <f>IFERROR(IF(VLOOKUP(Tabela13[[#This Row],[Cod_esc]],Planilha4!E:E,1,0)=Tabela13[[#This Row],[Cod_esc]],"Consta"),"")</f>
        <v/>
      </c>
      <c r="X274" s="2" t="str">
        <f>IFERROR(IF(VLOOKUP(Tabela13[[#This Row],[Cod_esc]],Planilha4!F:F,1,0)=Tabela13[[#This Row],[Cod_esc]],"Consta"),"")</f>
        <v/>
      </c>
      <c r="Y274" s="2" t="str">
        <f>IF(COUNTBLANK(Tabela13[[#This Row],[Esc1]:[Esc5]])&lt;5,"Consta","")</f>
        <v/>
      </c>
      <c r="Z274" s="2" t="s">
        <v>751</v>
      </c>
      <c r="AA274" s="2" t="s">
        <v>754</v>
      </c>
      <c r="AB274" s="2">
        <v>0</v>
      </c>
      <c r="AC274" s="2">
        <v>566</v>
      </c>
    </row>
    <row r="275" spans="1:29" x14ac:dyDescent="0.25">
      <c r="A275" t="s">
        <v>259</v>
      </c>
      <c r="B275" t="s">
        <v>259</v>
      </c>
      <c r="C275" t="s">
        <v>259</v>
      </c>
      <c r="D275">
        <v>40435</v>
      </c>
      <c r="E275" t="s">
        <v>471</v>
      </c>
      <c r="F275">
        <f>IF((Tabela13[[#This Row],[Ociosidade Manha]]-2)&gt;2,2,(Tabela13[[#This Row],[Ociosidade Manha]]-2))</f>
        <v>2</v>
      </c>
      <c r="G275">
        <f>IF((Tabela13[[#This Row],[Ociosidade Tarde]]-2)&gt;3,3,(Tabela13[[#This Row],[Ociosidade Tarde]]-2))</f>
        <v>3</v>
      </c>
      <c r="H275">
        <v>5</v>
      </c>
      <c r="I275">
        <v>12</v>
      </c>
      <c r="L275">
        <v>1</v>
      </c>
      <c r="M275" t="s">
        <v>758</v>
      </c>
      <c r="N275" t="s">
        <v>758</v>
      </c>
      <c r="O275" s="2" t="str">
        <f>IF(AND(Tabela13[[#This Row],[Ociosidade Manha]]&gt;2,Tabela13[[#This Row],[Ociosidade Tarde]]&gt;2),"ok","não")</f>
        <v>ok</v>
      </c>
      <c r="Q275" s="2"/>
      <c r="R275" s="2" t="str">
        <f>IFERROR(IF(VLOOKUP(Tabela13[[#This Row],[Cod_esc]],'EE''s aptas'!A:B,1,0)=Tabela13[[#This Row],[Cod_esc]],"sim"),"")</f>
        <v/>
      </c>
      <c r="S275" s="2" t="s">
        <v>8</v>
      </c>
      <c r="T275" s="2" t="str">
        <f>IFERROR(IF(VLOOKUP(Tabela13[[#This Row],[Cod_esc]],Planilha4!B:B,1,0)=Tabela13[[#This Row],[Cod_esc]],"Consta",),"")</f>
        <v/>
      </c>
      <c r="U275" s="2" t="str">
        <f>IFERROR(IF(VLOOKUP(Tabela13[[#This Row],[Cod_esc]],Planilha4!C:C,1,0)=Tabela13[[#This Row],[Cod_esc]],"Consta"),"")</f>
        <v/>
      </c>
      <c r="V275" s="2" t="str">
        <f>IFERROR(IF(VLOOKUP(Tabela13[[#This Row],[Cod_esc]],Planilha4!D:D,1,0)=Tabela13[[#This Row],[Cod_esc]],"Consta"),"")</f>
        <v/>
      </c>
      <c r="W275" s="2" t="str">
        <f>IFERROR(IF(VLOOKUP(Tabela13[[#This Row],[Cod_esc]],Planilha4!E:E,1,0)=Tabela13[[#This Row],[Cod_esc]],"Consta"),"")</f>
        <v/>
      </c>
      <c r="X275" s="2" t="str">
        <f>IFERROR(IF(VLOOKUP(Tabela13[[#This Row],[Cod_esc]],Planilha4!F:F,1,0)=Tabela13[[#This Row],[Cod_esc]],"Consta"),"")</f>
        <v/>
      </c>
      <c r="Y275" s="2" t="str">
        <f>IF(COUNTBLANK(Tabela13[[#This Row],[Esc1]:[Esc5]])&lt;5,"Consta","")</f>
        <v/>
      </c>
      <c r="Z275" s="2">
        <v>35405206</v>
      </c>
      <c r="AA275" s="2" t="s">
        <v>584</v>
      </c>
      <c r="AB275" s="2">
        <v>2111</v>
      </c>
      <c r="AC275" s="2">
        <v>314</v>
      </c>
    </row>
    <row r="276" spans="1:29" x14ac:dyDescent="0.25">
      <c r="A276" t="s">
        <v>472</v>
      </c>
      <c r="B276" t="s">
        <v>473</v>
      </c>
      <c r="C276" t="s">
        <v>473</v>
      </c>
      <c r="D276">
        <v>20357</v>
      </c>
      <c r="E276" t="s">
        <v>474</v>
      </c>
      <c r="F276">
        <f>IF((Tabela13[[#This Row],[Ociosidade Manha]]-2)&gt;2,2,(Tabela13[[#This Row],[Ociosidade Manha]]-2))</f>
        <v>-2</v>
      </c>
      <c r="G276">
        <f>IF((Tabela13[[#This Row],[Ociosidade Tarde]]-2)&gt;3,3,(Tabela13[[#This Row],[Ociosidade Tarde]]-2))</f>
        <v>-2</v>
      </c>
      <c r="H276">
        <v>0</v>
      </c>
      <c r="I276">
        <v>0</v>
      </c>
      <c r="L276">
        <v>1</v>
      </c>
      <c r="M276" t="s">
        <v>758</v>
      </c>
      <c r="N276" t="s">
        <v>758</v>
      </c>
      <c r="O276" s="2" t="str">
        <f>IF(AND(Tabela13[[#This Row],[Ociosidade Manha]]&gt;2,Tabela13[[#This Row],[Ociosidade Tarde]]&gt;2),"ok","não")</f>
        <v>não</v>
      </c>
      <c r="Q276" s="2"/>
      <c r="R276" s="2" t="str">
        <f>IFERROR(IF(VLOOKUP(Tabela13[[#This Row],[Cod_esc]],'EE''s aptas'!A:B,1,0)=Tabela13[[#This Row],[Cod_esc]],"sim"),"")</f>
        <v/>
      </c>
      <c r="S276" s="2" t="s">
        <v>8</v>
      </c>
      <c r="T276" s="2" t="str">
        <f>IFERROR(IF(VLOOKUP(Tabela13[[#This Row],[Cod_esc]],Planilha4!B:B,1,0)=Tabela13[[#This Row],[Cod_esc]],"Consta",),"")</f>
        <v/>
      </c>
      <c r="U276" s="2" t="str">
        <f>IFERROR(IF(VLOOKUP(Tabela13[[#This Row],[Cod_esc]],Planilha4!C:C,1,0)=Tabela13[[#This Row],[Cod_esc]],"Consta"),"")</f>
        <v/>
      </c>
      <c r="V276" s="2" t="str">
        <f>IFERROR(IF(VLOOKUP(Tabela13[[#This Row],[Cod_esc]],Planilha4!D:D,1,0)=Tabela13[[#This Row],[Cod_esc]],"Consta"),"")</f>
        <v/>
      </c>
      <c r="W276" s="2" t="str">
        <f>IFERROR(IF(VLOOKUP(Tabela13[[#This Row],[Cod_esc]],Planilha4!E:E,1,0)=Tabela13[[#This Row],[Cod_esc]],"Consta"),"")</f>
        <v/>
      </c>
      <c r="X276" s="2" t="str">
        <f>IFERROR(IF(VLOOKUP(Tabela13[[#This Row],[Cod_esc]],Planilha4!F:F,1,0)=Tabela13[[#This Row],[Cod_esc]],"Consta"),"")</f>
        <v/>
      </c>
      <c r="Y276" s="2" t="str">
        <f>IF(COUNTBLANK(Tabela13[[#This Row],[Esc1]:[Esc5]])&lt;5,"Consta","")</f>
        <v/>
      </c>
      <c r="Z276" s="2">
        <v>35020369</v>
      </c>
      <c r="AA276" s="2" t="s">
        <v>564</v>
      </c>
      <c r="AB276" s="2">
        <v>0</v>
      </c>
      <c r="AC276" s="2">
        <v>418</v>
      </c>
    </row>
    <row r="277" spans="1:29" x14ac:dyDescent="0.25">
      <c r="A277" t="s">
        <v>472</v>
      </c>
      <c r="B277" t="s">
        <v>475</v>
      </c>
      <c r="C277" t="s">
        <v>475</v>
      </c>
      <c r="D277">
        <v>19197</v>
      </c>
      <c r="E277" t="s">
        <v>476</v>
      </c>
      <c r="F277">
        <f>IF((Tabela13[[#This Row],[Ociosidade Manha]]-2)&gt;2,2,(Tabela13[[#This Row],[Ociosidade Manha]]-2))</f>
        <v>-2</v>
      </c>
      <c r="G277">
        <f>IF((Tabela13[[#This Row],[Ociosidade Tarde]]-2)&gt;3,3,(Tabela13[[#This Row],[Ociosidade Tarde]]-2))</f>
        <v>-2</v>
      </c>
      <c r="H277">
        <v>0</v>
      </c>
      <c r="I277">
        <v>0</v>
      </c>
      <c r="L277">
        <v>0</v>
      </c>
      <c r="M277" t="s">
        <v>758</v>
      </c>
      <c r="N277" t="s">
        <v>758</v>
      </c>
      <c r="O277" s="2" t="str">
        <f>IF(AND(Tabela13[[#This Row],[Ociosidade Manha]]&gt;2,Tabela13[[#This Row],[Ociosidade Tarde]]&gt;2),"ok","não")</f>
        <v>não</v>
      </c>
      <c r="Q277" s="2"/>
      <c r="R277" s="2" t="str">
        <f>IFERROR(IF(VLOOKUP(Tabela13[[#This Row],[Cod_esc]],'EE''s aptas'!A:B,1,0)=Tabela13[[#This Row],[Cod_esc]],"sim"),"")</f>
        <v/>
      </c>
      <c r="S277" s="2" t="s">
        <v>8</v>
      </c>
      <c r="T277" s="2" t="str">
        <f>IFERROR(IF(VLOOKUP(Tabela13[[#This Row],[Cod_esc]],Planilha4!B:B,1,0)=Tabela13[[#This Row],[Cod_esc]],"Consta",),"")</f>
        <v/>
      </c>
      <c r="U277" s="2" t="str">
        <f>IFERROR(IF(VLOOKUP(Tabela13[[#This Row],[Cod_esc]],Planilha4!C:C,1,0)=Tabela13[[#This Row],[Cod_esc]],"Consta"),"")</f>
        <v/>
      </c>
      <c r="V277" s="2" t="str">
        <f>IFERROR(IF(VLOOKUP(Tabela13[[#This Row],[Cod_esc]],Planilha4!D:D,1,0)=Tabela13[[#This Row],[Cod_esc]],"Consta"),"")</f>
        <v/>
      </c>
      <c r="W277" s="2" t="str">
        <f>IFERROR(IF(VLOOKUP(Tabela13[[#This Row],[Cod_esc]],Planilha4!E:E,1,0)=Tabela13[[#This Row],[Cod_esc]],"Consta"),"")</f>
        <v/>
      </c>
      <c r="X277" s="2" t="str">
        <f>IFERROR(IF(VLOOKUP(Tabela13[[#This Row],[Cod_esc]],Planilha4!F:F,1,0)=Tabela13[[#This Row],[Cod_esc]],"Consta"),"")</f>
        <v/>
      </c>
      <c r="Y277" s="2" t="str">
        <f>IF(COUNTBLANK(Tabela13[[#This Row],[Esc1]:[Esc5]])&lt;5,"Consta","")</f>
        <v/>
      </c>
      <c r="Z277" s="2" t="s">
        <v>751</v>
      </c>
      <c r="AA277" s="2" t="s">
        <v>754</v>
      </c>
      <c r="AB277" s="2">
        <v>0</v>
      </c>
      <c r="AC277" s="2">
        <v>190</v>
      </c>
    </row>
    <row r="278" spans="1:29" x14ac:dyDescent="0.25">
      <c r="A278" t="s">
        <v>477</v>
      </c>
      <c r="B278" t="s">
        <v>478</v>
      </c>
      <c r="C278" t="s">
        <v>478</v>
      </c>
      <c r="D278">
        <v>911173</v>
      </c>
      <c r="E278" t="s">
        <v>479</v>
      </c>
      <c r="F278">
        <f>IF((Tabela13[[#This Row],[Ociosidade Manha]]-2)&gt;2,2,(Tabela13[[#This Row],[Ociosidade Manha]]-2))</f>
        <v>-2</v>
      </c>
      <c r="G278">
        <f>IF((Tabela13[[#This Row],[Ociosidade Tarde]]-2)&gt;3,3,(Tabela13[[#This Row],[Ociosidade Tarde]]-2))</f>
        <v>-2</v>
      </c>
      <c r="H278">
        <v>0</v>
      </c>
      <c r="I278">
        <v>0</v>
      </c>
      <c r="L278">
        <v>1</v>
      </c>
      <c r="M278" t="s">
        <v>758</v>
      </c>
      <c r="N278" t="s">
        <v>758</v>
      </c>
      <c r="O278" s="2" t="str">
        <f>IF(AND(Tabela13[[#This Row],[Ociosidade Manha]]&gt;2,Tabela13[[#This Row],[Ociosidade Tarde]]&gt;2),"ok","não")</f>
        <v>não</v>
      </c>
      <c r="Q278" s="2"/>
      <c r="R278" s="2" t="str">
        <f>IFERROR(IF(VLOOKUP(Tabela13[[#This Row],[Cod_esc]],'EE''s aptas'!A:B,1,0)=Tabela13[[#This Row],[Cod_esc]],"sim"),"")</f>
        <v/>
      </c>
      <c r="S278" s="2" t="s">
        <v>8</v>
      </c>
      <c r="T278" s="2" t="str">
        <f>IFERROR(IF(VLOOKUP(Tabela13[[#This Row],[Cod_esc]],Planilha4!B:B,1,0)=Tabela13[[#This Row],[Cod_esc]],"Consta",),"")</f>
        <v/>
      </c>
      <c r="U278" s="2" t="str">
        <f>IFERROR(IF(VLOOKUP(Tabela13[[#This Row],[Cod_esc]],Planilha4!C:C,1,0)=Tabela13[[#This Row],[Cod_esc]],"Consta"),"")</f>
        <v/>
      </c>
      <c r="V278" s="2" t="str">
        <f>IFERROR(IF(VLOOKUP(Tabela13[[#This Row],[Cod_esc]],Planilha4!D:D,1,0)=Tabela13[[#This Row],[Cod_esc]],"Consta"),"")</f>
        <v>Consta</v>
      </c>
      <c r="W278" s="2" t="str">
        <f>IFERROR(IF(VLOOKUP(Tabela13[[#This Row],[Cod_esc]],Planilha4!E:E,1,0)=Tabela13[[#This Row],[Cod_esc]],"Consta"),"")</f>
        <v/>
      </c>
      <c r="X278" s="2" t="str">
        <f>IFERROR(IF(VLOOKUP(Tabela13[[#This Row],[Cod_esc]],Planilha4!F:F,1,0)=Tabela13[[#This Row],[Cod_esc]],"Consta"),"")</f>
        <v/>
      </c>
      <c r="Y278" s="2" t="str">
        <f>IF(COUNTBLANK(Tabela13[[#This Row],[Esc1]:[Esc5]])&lt;5,"Consta","")</f>
        <v>Consta</v>
      </c>
      <c r="Z278" s="2">
        <v>35031215</v>
      </c>
      <c r="AA278" s="2" t="s">
        <v>588</v>
      </c>
      <c r="AB278" s="2" t="e">
        <v>#N/A</v>
      </c>
      <c r="AC278" s="2">
        <v>180</v>
      </c>
    </row>
    <row r="279" spans="1:29" x14ac:dyDescent="0.25">
      <c r="A279" t="s">
        <v>477</v>
      </c>
      <c r="B279" t="s">
        <v>480</v>
      </c>
      <c r="C279" t="s">
        <v>480</v>
      </c>
      <c r="D279">
        <v>31525</v>
      </c>
      <c r="E279" t="s">
        <v>481</v>
      </c>
      <c r="F279">
        <f>IF((Tabela13[[#This Row],[Ociosidade Manha]]-2)&gt;2,2,(Tabela13[[#This Row],[Ociosidade Manha]]-2))</f>
        <v>-2</v>
      </c>
      <c r="G279">
        <f>IF((Tabela13[[#This Row],[Ociosidade Tarde]]-2)&gt;3,3,(Tabela13[[#This Row],[Ociosidade Tarde]]-2))</f>
        <v>-2</v>
      </c>
      <c r="H279">
        <v>0</v>
      </c>
      <c r="I279">
        <v>0</v>
      </c>
      <c r="L279">
        <v>1</v>
      </c>
      <c r="M279" t="s">
        <v>758</v>
      </c>
      <c r="N279" t="s">
        <v>758</v>
      </c>
      <c r="O279" s="2" t="str">
        <f>IF(AND(Tabela13[[#This Row],[Ociosidade Manha]]&gt;2,Tabela13[[#This Row],[Ociosidade Tarde]]&gt;2),"ok","não")</f>
        <v>não</v>
      </c>
      <c r="Q279" s="2"/>
      <c r="R279" s="2" t="str">
        <f>IFERROR(IF(VLOOKUP(Tabela13[[#This Row],[Cod_esc]],'EE''s aptas'!A:B,1,0)=Tabela13[[#This Row],[Cod_esc]],"sim"),"")</f>
        <v/>
      </c>
      <c r="S279" s="2" t="s">
        <v>8</v>
      </c>
      <c r="T279" s="2" t="str">
        <f>IFERROR(IF(VLOOKUP(Tabela13[[#This Row],[Cod_esc]],Planilha4!B:B,1,0)=Tabela13[[#This Row],[Cod_esc]],"Consta",),"")</f>
        <v/>
      </c>
      <c r="U279" s="2" t="str">
        <f>IFERROR(IF(VLOOKUP(Tabela13[[#This Row],[Cod_esc]],Planilha4!C:C,1,0)=Tabela13[[#This Row],[Cod_esc]],"Consta"),"")</f>
        <v/>
      </c>
      <c r="V279" s="2" t="str">
        <f>IFERROR(IF(VLOOKUP(Tabela13[[#This Row],[Cod_esc]],Planilha4!D:D,1,0)=Tabela13[[#This Row],[Cod_esc]],"Consta"),"")</f>
        <v/>
      </c>
      <c r="W279" s="2" t="str">
        <f>IFERROR(IF(VLOOKUP(Tabela13[[#This Row],[Cod_esc]],Planilha4!E:E,1,0)=Tabela13[[#This Row],[Cod_esc]],"Consta"),"")</f>
        <v/>
      </c>
      <c r="X279" s="2" t="str">
        <f>IFERROR(IF(VLOOKUP(Tabela13[[#This Row],[Cod_esc]],Planilha4!F:F,1,0)=Tabela13[[#This Row],[Cod_esc]],"Consta"),"")</f>
        <v/>
      </c>
      <c r="Y279" s="2" t="str">
        <f>IF(COUNTBLANK(Tabela13[[#This Row],[Esc1]:[Esc5]])&lt;5,"Consta","")</f>
        <v/>
      </c>
      <c r="Z279" s="2" t="s">
        <v>751</v>
      </c>
      <c r="AA279" s="2" t="s">
        <v>754</v>
      </c>
      <c r="AB279" s="2">
        <v>0</v>
      </c>
      <c r="AC279" s="2">
        <v>492</v>
      </c>
    </row>
    <row r="280" spans="1:29" x14ac:dyDescent="0.25">
      <c r="A280" t="s">
        <v>482</v>
      </c>
      <c r="B280" t="s">
        <v>482</v>
      </c>
      <c r="C280" t="s">
        <v>482</v>
      </c>
      <c r="D280">
        <v>23565</v>
      </c>
      <c r="E280" t="s">
        <v>483</v>
      </c>
      <c r="F280">
        <f>IF((Tabela13[[#This Row],[Ociosidade Manha]]-2)&gt;2,2,(Tabela13[[#This Row],[Ociosidade Manha]]-2))</f>
        <v>-2</v>
      </c>
      <c r="G280">
        <f>IF((Tabela13[[#This Row],[Ociosidade Tarde]]-2)&gt;3,3,(Tabela13[[#This Row],[Ociosidade Tarde]]-2))</f>
        <v>-2</v>
      </c>
      <c r="H280">
        <v>0</v>
      </c>
      <c r="I280">
        <v>0</v>
      </c>
      <c r="L280">
        <v>1</v>
      </c>
      <c r="M280" t="s">
        <v>758</v>
      </c>
      <c r="N280" t="s">
        <v>758</v>
      </c>
      <c r="O280" s="2" t="str">
        <f>IF(AND(Tabela13[[#This Row],[Ociosidade Manha]]&gt;2,Tabela13[[#This Row],[Ociosidade Tarde]]&gt;2),"ok","não")</f>
        <v>não</v>
      </c>
      <c r="Q280" s="2"/>
      <c r="R280" s="2" t="str">
        <f>IFERROR(IF(VLOOKUP(Tabela13[[#This Row],[Cod_esc]],'EE''s aptas'!A:B,1,0)=Tabela13[[#This Row],[Cod_esc]],"sim"),"")</f>
        <v/>
      </c>
      <c r="S280" s="2" t="s">
        <v>8</v>
      </c>
      <c r="T280" s="2" t="str">
        <f>IFERROR(IF(VLOOKUP(Tabela13[[#This Row],[Cod_esc]],Planilha4!B:B,1,0)=Tabela13[[#This Row],[Cod_esc]],"Consta",),"")</f>
        <v/>
      </c>
      <c r="U280" s="2" t="str">
        <f>IFERROR(IF(VLOOKUP(Tabela13[[#This Row],[Cod_esc]],Planilha4!C:C,1,0)=Tabela13[[#This Row],[Cod_esc]],"Consta"),"")</f>
        <v/>
      </c>
      <c r="V280" s="2" t="str">
        <f>IFERROR(IF(VLOOKUP(Tabela13[[#This Row],[Cod_esc]],Planilha4!D:D,1,0)=Tabela13[[#This Row],[Cod_esc]],"Consta"),"")</f>
        <v/>
      </c>
      <c r="W280" s="2" t="str">
        <f>IFERROR(IF(VLOOKUP(Tabela13[[#This Row],[Cod_esc]],Planilha4!E:E,1,0)=Tabela13[[#This Row],[Cod_esc]],"Consta"),"")</f>
        <v/>
      </c>
      <c r="X280" s="2" t="str">
        <f>IFERROR(IF(VLOOKUP(Tabela13[[#This Row],[Cod_esc]],Planilha4!F:F,1,0)=Tabela13[[#This Row],[Cod_esc]],"Consta"),"")</f>
        <v/>
      </c>
      <c r="Y280" s="2" t="str">
        <f>IF(COUNTBLANK(Tabela13[[#This Row],[Esc1]:[Esc5]])&lt;5,"Consta","")</f>
        <v/>
      </c>
      <c r="Z280" s="2" t="s">
        <v>751</v>
      </c>
      <c r="AA280" s="2" t="s">
        <v>754</v>
      </c>
      <c r="AB280" s="2">
        <v>0</v>
      </c>
      <c r="AC280" s="2">
        <v>339</v>
      </c>
    </row>
    <row r="281" spans="1:29" x14ac:dyDescent="0.25">
      <c r="A281" t="s">
        <v>275</v>
      </c>
      <c r="B281" t="s">
        <v>275</v>
      </c>
      <c r="C281" t="s">
        <v>275</v>
      </c>
      <c r="D281">
        <v>23917</v>
      </c>
      <c r="E281" t="s">
        <v>484</v>
      </c>
      <c r="F281">
        <f>IF((Tabela13[[#This Row],[Ociosidade Manha]]-2)&gt;2,2,(Tabela13[[#This Row],[Ociosidade Manha]]-2))</f>
        <v>1</v>
      </c>
      <c r="G281">
        <f>IF((Tabela13[[#This Row],[Ociosidade Tarde]]-2)&gt;3,3,(Tabela13[[#This Row],[Ociosidade Tarde]]-2))</f>
        <v>3</v>
      </c>
      <c r="H281">
        <v>3</v>
      </c>
      <c r="I281">
        <v>15</v>
      </c>
      <c r="L281">
        <v>1</v>
      </c>
      <c r="M281" t="s">
        <v>758</v>
      </c>
      <c r="N281" t="s">
        <v>758</v>
      </c>
      <c r="O281" s="2" t="str">
        <f>IF(AND(Tabela13[[#This Row],[Ociosidade Manha]]&gt;2,Tabela13[[#This Row],[Ociosidade Tarde]]&gt;2),"ok","não")</f>
        <v>ok</v>
      </c>
      <c r="Q281" s="2"/>
      <c r="R281" s="2" t="str">
        <f>IFERROR(IF(VLOOKUP(Tabela13[[#This Row],[Cod_esc]],'EE''s aptas'!A:B,1,0)=Tabela13[[#This Row],[Cod_esc]],"sim"),"")</f>
        <v/>
      </c>
      <c r="S281" s="2" t="s">
        <v>8</v>
      </c>
      <c r="T281" s="2" t="str">
        <f>IFERROR(IF(VLOOKUP(Tabela13[[#This Row],[Cod_esc]],Planilha4!B:B,1,0)=Tabela13[[#This Row],[Cod_esc]],"Consta",),"")</f>
        <v/>
      </c>
      <c r="U281" s="2" t="str">
        <f>IFERROR(IF(VLOOKUP(Tabela13[[#This Row],[Cod_esc]],Planilha4!C:C,1,0)=Tabela13[[#This Row],[Cod_esc]],"Consta"),"")</f>
        <v/>
      </c>
      <c r="V281" s="2" t="str">
        <f>IFERROR(IF(VLOOKUP(Tabela13[[#This Row],[Cod_esc]],Planilha4!D:D,1,0)=Tabela13[[#This Row],[Cod_esc]],"Consta"),"")</f>
        <v/>
      </c>
      <c r="W281" s="2" t="str">
        <f>IFERROR(IF(VLOOKUP(Tabela13[[#This Row],[Cod_esc]],Planilha4!E:E,1,0)=Tabela13[[#This Row],[Cod_esc]],"Consta"),"")</f>
        <v/>
      </c>
      <c r="X281" s="2" t="str">
        <f>IFERROR(IF(VLOOKUP(Tabela13[[#This Row],[Cod_esc]],Planilha4!F:F,1,0)=Tabela13[[#This Row],[Cod_esc]],"Consta"),"")</f>
        <v/>
      </c>
      <c r="Y281" s="2" t="str">
        <f>IF(COUNTBLANK(Tabela13[[#This Row],[Esc1]:[Esc5]])&lt;5,"Consta","")</f>
        <v/>
      </c>
      <c r="Z281" s="2" t="s">
        <v>751</v>
      </c>
      <c r="AA281" s="2" t="s">
        <v>754</v>
      </c>
      <c r="AB281" s="2">
        <v>0</v>
      </c>
      <c r="AC281" s="2">
        <v>477</v>
      </c>
    </row>
    <row r="282" spans="1:29" x14ac:dyDescent="0.25">
      <c r="A282" t="s">
        <v>485</v>
      </c>
      <c r="B282" t="s">
        <v>485</v>
      </c>
      <c r="C282" t="s">
        <v>485</v>
      </c>
      <c r="D282">
        <v>23607</v>
      </c>
      <c r="E282" t="s">
        <v>486</v>
      </c>
      <c r="F282">
        <f>IF((Tabela13[[#This Row],[Ociosidade Manha]]-2)&gt;2,2,(Tabela13[[#This Row],[Ociosidade Manha]]-2))</f>
        <v>-2</v>
      </c>
      <c r="G282">
        <f>IF((Tabela13[[#This Row],[Ociosidade Tarde]]-2)&gt;3,3,(Tabela13[[#This Row],[Ociosidade Tarde]]-2))</f>
        <v>-2</v>
      </c>
      <c r="H282">
        <v>0</v>
      </c>
      <c r="I282">
        <v>0</v>
      </c>
      <c r="L282">
        <v>1</v>
      </c>
      <c r="M282" t="s">
        <v>758</v>
      </c>
      <c r="N282" t="s">
        <v>758</v>
      </c>
      <c r="O282" s="2" t="str">
        <f>IF(AND(Tabela13[[#This Row],[Ociosidade Manha]]&gt;2,Tabela13[[#This Row],[Ociosidade Tarde]]&gt;2),"ok","não")</f>
        <v>não</v>
      </c>
      <c r="Q282" s="2"/>
      <c r="R282" s="2" t="str">
        <f>IFERROR(IF(VLOOKUP(Tabela13[[#This Row],[Cod_esc]],'EE''s aptas'!A:B,1,0)=Tabela13[[#This Row],[Cod_esc]],"sim"),"")</f>
        <v/>
      </c>
      <c r="S282" s="2" t="s">
        <v>8</v>
      </c>
      <c r="T282" s="2" t="str">
        <f>IFERROR(IF(VLOOKUP(Tabela13[[#This Row],[Cod_esc]],Planilha4!B:B,1,0)=Tabela13[[#This Row],[Cod_esc]],"Consta",),"")</f>
        <v/>
      </c>
      <c r="U282" s="2" t="str">
        <f>IFERROR(IF(VLOOKUP(Tabela13[[#This Row],[Cod_esc]],Planilha4!C:C,1,0)=Tabela13[[#This Row],[Cod_esc]],"Consta"),"")</f>
        <v/>
      </c>
      <c r="V282" s="2" t="str">
        <f>IFERROR(IF(VLOOKUP(Tabela13[[#This Row],[Cod_esc]],Planilha4!D:D,1,0)=Tabela13[[#This Row],[Cod_esc]],"Consta"),"")</f>
        <v/>
      </c>
      <c r="W282" s="2" t="str">
        <f>IFERROR(IF(VLOOKUP(Tabela13[[#This Row],[Cod_esc]],Planilha4!E:E,1,0)=Tabela13[[#This Row],[Cod_esc]],"Consta"),"")</f>
        <v/>
      </c>
      <c r="X282" s="2" t="str">
        <f>IFERROR(IF(VLOOKUP(Tabela13[[#This Row],[Cod_esc]],Planilha4!F:F,1,0)=Tabela13[[#This Row],[Cod_esc]],"Consta"),"")</f>
        <v/>
      </c>
      <c r="Y282" s="2" t="str">
        <f>IF(COUNTBLANK(Tabela13[[#This Row],[Esc1]:[Esc5]])&lt;5,"Consta","")</f>
        <v/>
      </c>
      <c r="Z282" s="2" t="s">
        <v>751</v>
      </c>
      <c r="AA282" s="2" t="s">
        <v>754</v>
      </c>
      <c r="AB282" s="2">
        <v>0</v>
      </c>
      <c r="AC282" s="2">
        <v>482</v>
      </c>
    </row>
    <row r="283" spans="1:29" x14ac:dyDescent="0.25">
      <c r="A283" t="s">
        <v>487</v>
      </c>
      <c r="B283" t="s">
        <v>488</v>
      </c>
      <c r="C283" t="s">
        <v>488</v>
      </c>
      <c r="D283">
        <v>28812</v>
      </c>
      <c r="E283" t="s">
        <v>489</v>
      </c>
      <c r="F283">
        <f>IF((Tabela13[[#This Row],[Ociosidade Manha]]-2)&gt;2,2,(Tabela13[[#This Row],[Ociosidade Manha]]-2))</f>
        <v>-2</v>
      </c>
      <c r="G283">
        <f>IF((Tabela13[[#This Row],[Ociosidade Tarde]]-2)&gt;3,3,(Tabela13[[#This Row],[Ociosidade Tarde]]-2))</f>
        <v>-2</v>
      </c>
      <c r="H283">
        <v>0</v>
      </c>
      <c r="I283">
        <v>0</v>
      </c>
      <c r="L283">
        <v>1</v>
      </c>
      <c r="M283" t="s">
        <v>758</v>
      </c>
      <c r="N283" t="s">
        <v>758</v>
      </c>
      <c r="O283" s="2" t="str">
        <f>IF(AND(Tabela13[[#This Row],[Ociosidade Manha]]&gt;2,Tabela13[[#This Row],[Ociosidade Tarde]]&gt;2),"ok","não")</f>
        <v>não</v>
      </c>
      <c r="Q283" s="2"/>
      <c r="R283" s="2" t="str">
        <f>IFERROR(IF(VLOOKUP(Tabela13[[#This Row],[Cod_esc]],'EE''s aptas'!A:B,1,0)=Tabela13[[#This Row],[Cod_esc]],"sim"),"")</f>
        <v/>
      </c>
      <c r="S283" s="2" t="s">
        <v>8</v>
      </c>
      <c r="T283" s="2" t="str">
        <f>IFERROR(IF(VLOOKUP(Tabela13[[#This Row],[Cod_esc]],Planilha4!B:B,1,0)=Tabela13[[#This Row],[Cod_esc]],"Consta",),"")</f>
        <v/>
      </c>
      <c r="U283" s="2" t="str">
        <f>IFERROR(IF(VLOOKUP(Tabela13[[#This Row],[Cod_esc]],Planilha4!C:C,1,0)=Tabela13[[#This Row],[Cod_esc]],"Consta"),"")</f>
        <v/>
      </c>
      <c r="V283" s="2" t="str">
        <f>IFERROR(IF(VLOOKUP(Tabela13[[#This Row],[Cod_esc]],Planilha4!D:D,1,0)=Tabela13[[#This Row],[Cod_esc]],"Consta"),"")</f>
        <v/>
      </c>
      <c r="W283" s="2" t="str">
        <f>IFERROR(IF(VLOOKUP(Tabela13[[#This Row],[Cod_esc]],Planilha4!E:E,1,0)=Tabela13[[#This Row],[Cod_esc]],"Consta"),"")</f>
        <v/>
      </c>
      <c r="X283" s="2" t="str">
        <f>IFERROR(IF(VLOOKUP(Tabela13[[#This Row],[Cod_esc]],Planilha4!F:F,1,0)=Tabela13[[#This Row],[Cod_esc]],"Consta"),"")</f>
        <v/>
      </c>
      <c r="Y283" s="2" t="str">
        <f>IF(COUNTBLANK(Tabela13[[#This Row],[Esc1]:[Esc5]])&lt;5,"Consta","")</f>
        <v/>
      </c>
      <c r="Z283" s="2" t="s">
        <v>751</v>
      </c>
      <c r="AA283" s="2" t="s">
        <v>754</v>
      </c>
      <c r="AB283" s="2">
        <v>0</v>
      </c>
      <c r="AC283" s="2">
        <v>162</v>
      </c>
    </row>
    <row r="284" spans="1:29" x14ac:dyDescent="0.25">
      <c r="A284" t="s">
        <v>490</v>
      </c>
      <c r="B284" t="s">
        <v>490</v>
      </c>
      <c r="C284" t="s">
        <v>490</v>
      </c>
      <c r="D284">
        <v>13560</v>
      </c>
      <c r="E284" t="s">
        <v>491</v>
      </c>
      <c r="F284">
        <f>IF((Tabela13[[#This Row],[Ociosidade Manha]]-2)&gt;2,2,(Tabela13[[#This Row],[Ociosidade Manha]]-2))</f>
        <v>-2</v>
      </c>
      <c r="G284">
        <f>IF((Tabela13[[#This Row],[Ociosidade Tarde]]-2)&gt;3,3,(Tabela13[[#This Row],[Ociosidade Tarde]]-2))</f>
        <v>-2</v>
      </c>
      <c r="H284">
        <v>0</v>
      </c>
      <c r="I284">
        <v>0</v>
      </c>
      <c r="L284">
        <v>1</v>
      </c>
      <c r="M284" t="s">
        <v>758</v>
      </c>
      <c r="N284" t="s">
        <v>758</v>
      </c>
      <c r="O284" s="2" t="str">
        <f>IF(AND(Tabela13[[#This Row],[Ociosidade Manha]]&gt;2,Tabela13[[#This Row],[Ociosidade Tarde]]&gt;2),"ok","não")</f>
        <v>não</v>
      </c>
      <c r="Q284" s="2"/>
      <c r="R284" s="2" t="str">
        <f>IFERROR(IF(VLOOKUP(Tabela13[[#This Row],[Cod_esc]],'EE''s aptas'!A:B,1,0)=Tabela13[[#This Row],[Cod_esc]],"sim"),"")</f>
        <v/>
      </c>
      <c r="S284" s="2" t="s">
        <v>8</v>
      </c>
      <c r="T284" s="2" t="str">
        <f>IFERROR(IF(VLOOKUP(Tabela13[[#This Row],[Cod_esc]],Planilha4!B:B,1,0)=Tabela13[[#This Row],[Cod_esc]],"Consta",),"")</f>
        <v/>
      </c>
      <c r="U284" s="2" t="str">
        <f>IFERROR(IF(VLOOKUP(Tabela13[[#This Row],[Cod_esc]],Planilha4!C:C,1,0)=Tabela13[[#This Row],[Cod_esc]],"Consta"),"")</f>
        <v/>
      </c>
      <c r="V284" s="2" t="str">
        <f>IFERROR(IF(VLOOKUP(Tabela13[[#This Row],[Cod_esc]],Planilha4!D:D,1,0)=Tabela13[[#This Row],[Cod_esc]],"Consta"),"")</f>
        <v/>
      </c>
      <c r="W284" s="2" t="str">
        <f>IFERROR(IF(VLOOKUP(Tabela13[[#This Row],[Cod_esc]],Planilha4!E:E,1,0)=Tabela13[[#This Row],[Cod_esc]],"Consta"),"")</f>
        <v/>
      </c>
      <c r="X284" s="2" t="str">
        <f>IFERROR(IF(VLOOKUP(Tabela13[[#This Row],[Cod_esc]],Planilha4!F:F,1,0)=Tabela13[[#This Row],[Cod_esc]],"Consta"),"")</f>
        <v/>
      </c>
      <c r="Y284" s="2" t="str">
        <f>IF(COUNTBLANK(Tabela13[[#This Row],[Esc1]:[Esc5]])&lt;5,"Consta","")</f>
        <v/>
      </c>
      <c r="Z284" s="2">
        <v>35406284</v>
      </c>
      <c r="AA284" s="2" t="s">
        <v>546</v>
      </c>
      <c r="AB284" s="2">
        <v>2149</v>
      </c>
      <c r="AC284" s="2">
        <v>408</v>
      </c>
    </row>
    <row r="285" spans="1:29" x14ac:dyDescent="0.25">
      <c r="A285" t="s">
        <v>490</v>
      </c>
      <c r="B285" t="s">
        <v>490</v>
      </c>
      <c r="C285" t="s">
        <v>490</v>
      </c>
      <c r="D285">
        <v>920459</v>
      </c>
      <c r="E285" t="s">
        <v>492</v>
      </c>
      <c r="F285">
        <f>IF((Tabela13[[#This Row],[Ociosidade Manha]]-2)&gt;2,2,(Tabela13[[#This Row],[Ociosidade Manha]]-2))</f>
        <v>-1</v>
      </c>
      <c r="G285">
        <f>IF((Tabela13[[#This Row],[Ociosidade Tarde]]-2)&gt;3,3,(Tabela13[[#This Row],[Ociosidade Tarde]]-2))</f>
        <v>-2</v>
      </c>
      <c r="H285">
        <v>1</v>
      </c>
      <c r="I285">
        <v>0</v>
      </c>
      <c r="L285">
        <v>1</v>
      </c>
      <c r="M285" t="s">
        <v>758</v>
      </c>
      <c r="N285" t="s">
        <v>758</v>
      </c>
      <c r="O285" s="2" t="str">
        <f>IF(AND(Tabela13[[#This Row],[Ociosidade Manha]]&gt;2,Tabela13[[#This Row],[Ociosidade Tarde]]&gt;2),"ok","não")</f>
        <v>não</v>
      </c>
      <c r="Q285" s="2"/>
      <c r="R285" s="2" t="str">
        <f>IFERROR(IF(VLOOKUP(Tabela13[[#This Row],[Cod_esc]],'EE''s aptas'!A:B,1,0)=Tabela13[[#This Row],[Cod_esc]],"sim"),"")</f>
        <v/>
      </c>
      <c r="S285" s="2" t="s">
        <v>8</v>
      </c>
      <c r="T285" s="2" t="str">
        <f>IFERROR(IF(VLOOKUP(Tabela13[[#This Row],[Cod_esc]],Planilha4!B:B,1,0)=Tabela13[[#This Row],[Cod_esc]],"Consta",),"")</f>
        <v/>
      </c>
      <c r="U285" s="2" t="str">
        <f>IFERROR(IF(VLOOKUP(Tabela13[[#This Row],[Cod_esc]],Planilha4!C:C,1,0)=Tabela13[[#This Row],[Cod_esc]],"Consta"),"")</f>
        <v/>
      </c>
      <c r="V285" s="2" t="str">
        <f>IFERROR(IF(VLOOKUP(Tabela13[[#This Row],[Cod_esc]],Planilha4!D:D,1,0)=Tabela13[[#This Row],[Cod_esc]],"Consta"),"")</f>
        <v/>
      </c>
      <c r="W285" s="2" t="str">
        <f>IFERROR(IF(VLOOKUP(Tabela13[[#This Row],[Cod_esc]],Planilha4!E:E,1,0)=Tabela13[[#This Row],[Cod_esc]],"Consta"),"")</f>
        <v/>
      </c>
      <c r="X285" s="2" t="str">
        <f>IFERROR(IF(VLOOKUP(Tabela13[[#This Row],[Cod_esc]],Planilha4!F:F,1,0)=Tabela13[[#This Row],[Cod_esc]],"Consta"),"")</f>
        <v/>
      </c>
      <c r="Y285" s="2" t="str">
        <f>IF(COUNTBLANK(Tabela13[[#This Row],[Esc1]:[Esc5]])&lt;5,"Consta","")</f>
        <v/>
      </c>
      <c r="Z285" s="2" t="s">
        <v>751</v>
      </c>
      <c r="AA285" s="2" t="s">
        <v>754</v>
      </c>
      <c r="AB285" s="2">
        <v>0</v>
      </c>
      <c r="AC285" s="2">
        <v>378</v>
      </c>
    </row>
    <row r="286" spans="1:29" x14ac:dyDescent="0.25">
      <c r="A286" t="s">
        <v>490</v>
      </c>
      <c r="B286" t="s">
        <v>490</v>
      </c>
      <c r="C286" t="s">
        <v>490</v>
      </c>
      <c r="D286">
        <v>905100</v>
      </c>
      <c r="E286" t="s">
        <v>493</v>
      </c>
      <c r="F286">
        <f>IF((Tabela13[[#This Row],[Ociosidade Manha]]-2)&gt;2,2,(Tabela13[[#This Row],[Ociosidade Manha]]-2))</f>
        <v>-2</v>
      </c>
      <c r="G286">
        <f>IF((Tabela13[[#This Row],[Ociosidade Tarde]]-2)&gt;3,3,(Tabela13[[#This Row],[Ociosidade Tarde]]-2))</f>
        <v>-2</v>
      </c>
      <c r="H286">
        <v>0</v>
      </c>
      <c r="I286">
        <v>0</v>
      </c>
      <c r="L286">
        <v>1</v>
      </c>
      <c r="M286" t="s">
        <v>758</v>
      </c>
      <c r="N286" t="s">
        <v>758</v>
      </c>
      <c r="O286" s="2" t="str">
        <f>IF(AND(Tabela13[[#This Row],[Ociosidade Manha]]&gt;2,Tabela13[[#This Row],[Ociosidade Tarde]]&gt;2),"ok","não")</f>
        <v>não</v>
      </c>
      <c r="Q286" s="2"/>
      <c r="R286" s="2" t="str">
        <f>IFERROR(IF(VLOOKUP(Tabela13[[#This Row],[Cod_esc]],'EE''s aptas'!A:B,1,0)=Tabela13[[#This Row],[Cod_esc]],"sim"),"")</f>
        <v/>
      </c>
      <c r="S286" s="2" t="s">
        <v>8</v>
      </c>
      <c r="T286" s="2" t="str">
        <f>IFERROR(IF(VLOOKUP(Tabela13[[#This Row],[Cod_esc]],Planilha4!B:B,1,0)=Tabela13[[#This Row],[Cod_esc]],"Consta",),"")</f>
        <v/>
      </c>
      <c r="U286" s="2" t="str">
        <f>IFERROR(IF(VLOOKUP(Tabela13[[#This Row],[Cod_esc]],Planilha4!C:C,1,0)=Tabela13[[#This Row],[Cod_esc]],"Consta"),"")</f>
        <v/>
      </c>
      <c r="V286" s="2" t="str">
        <f>IFERROR(IF(VLOOKUP(Tabela13[[#This Row],[Cod_esc]],Planilha4!D:D,1,0)=Tabela13[[#This Row],[Cod_esc]],"Consta"),"")</f>
        <v/>
      </c>
      <c r="W286" s="2" t="str">
        <f>IFERROR(IF(VLOOKUP(Tabela13[[#This Row],[Cod_esc]],Planilha4!E:E,1,0)=Tabela13[[#This Row],[Cod_esc]],"Consta"),"")</f>
        <v/>
      </c>
      <c r="X286" s="2" t="str">
        <f>IFERROR(IF(VLOOKUP(Tabela13[[#This Row],[Cod_esc]],Planilha4!F:F,1,0)=Tabela13[[#This Row],[Cod_esc]],"Consta"),"")</f>
        <v/>
      </c>
      <c r="Y286" s="2" t="str">
        <f>IF(COUNTBLANK(Tabela13[[#This Row],[Esc1]:[Esc5]])&lt;5,"Consta","")</f>
        <v/>
      </c>
      <c r="Z286" s="2" t="s">
        <v>751</v>
      </c>
      <c r="AA286" s="2" t="s">
        <v>754</v>
      </c>
      <c r="AB286" s="2">
        <v>0</v>
      </c>
      <c r="AC286" s="2">
        <v>541</v>
      </c>
    </row>
    <row r="287" spans="1:29" x14ac:dyDescent="0.25">
      <c r="A287" t="s">
        <v>255</v>
      </c>
      <c r="B287" t="s">
        <v>494</v>
      </c>
      <c r="C287" t="s">
        <v>255</v>
      </c>
      <c r="D287">
        <v>901520</v>
      </c>
      <c r="E287" t="s">
        <v>495</v>
      </c>
      <c r="F287">
        <f>IF((Tabela13[[#This Row],[Ociosidade Manha]]-2)&gt;2,2,(Tabela13[[#This Row],[Ociosidade Manha]]-2))</f>
        <v>-2</v>
      </c>
      <c r="G287">
        <f>IF((Tabela13[[#This Row],[Ociosidade Tarde]]-2)&gt;3,3,(Tabela13[[#This Row],[Ociosidade Tarde]]-2))</f>
        <v>-2</v>
      </c>
      <c r="H287">
        <v>0</v>
      </c>
      <c r="I287">
        <v>0</v>
      </c>
      <c r="L287">
        <v>1</v>
      </c>
      <c r="M287" t="s">
        <v>758</v>
      </c>
      <c r="N287" t="s">
        <v>758</v>
      </c>
      <c r="O287" s="2" t="str">
        <f>IF(AND(Tabela13[[#This Row],[Ociosidade Manha]]&gt;2,Tabela13[[#This Row],[Ociosidade Tarde]]&gt;2),"ok","não")</f>
        <v>não</v>
      </c>
      <c r="Q287" s="2"/>
      <c r="R287" s="2" t="str">
        <f>IFERROR(IF(VLOOKUP(Tabela13[[#This Row],[Cod_esc]],'EE''s aptas'!A:B,1,0)=Tabela13[[#This Row],[Cod_esc]],"sim"),"")</f>
        <v/>
      </c>
      <c r="S287" s="2" t="s">
        <v>8</v>
      </c>
      <c r="T287" s="2" t="str">
        <f>IFERROR(IF(VLOOKUP(Tabela13[[#This Row],[Cod_esc]],Planilha4!B:B,1,0)=Tabela13[[#This Row],[Cod_esc]],"Consta",),"")</f>
        <v/>
      </c>
      <c r="U287" s="2" t="str">
        <f>IFERROR(IF(VLOOKUP(Tabela13[[#This Row],[Cod_esc]],Planilha4!C:C,1,0)=Tabela13[[#This Row],[Cod_esc]],"Consta"),"")</f>
        <v/>
      </c>
      <c r="V287" s="2" t="str">
        <f>IFERROR(IF(VLOOKUP(Tabela13[[#This Row],[Cod_esc]],Planilha4!D:D,1,0)=Tabela13[[#This Row],[Cod_esc]],"Consta"),"")</f>
        <v/>
      </c>
      <c r="W287" s="2" t="str">
        <f>IFERROR(IF(VLOOKUP(Tabela13[[#This Row],[Cod_esc]],Planilha4!E:E,1,0)=Tabela13[[#This Row],[Cod_esc]],"Consta"),"")</f>
        <v/>
      </c>
      <c r="X287" s="2" t="str">
        <f>IFERROR(IF(VLOOKUP(Tabela13[[#This Row],[Cod_esc]],Planilha4!F:F,1,0)=Tabela13[[#This Row],[Cod_esc]],"Consta"),"")</f>
        <v/>
      </c>
      <c r="Y287" s="2" t="str">
        <f>IF(COUNTBLANK(Tabela13[[#This Row],[Esc1]:[Esc5]])&lt;5,"Consta","")</f>
        <v/>
      </c>
      <c r="Z287" s="2" t="s">
        <v>751</v>
      </c>
      <c r="AA287" s="2" t="s">
        <v>754</v>
      </c>
      <c r="AB287" s="2">
        <v>0</v>
      </c>
      <c r="AC287" s="2">
        <v>277</v>
      </c>
    </row>
    <row r="288" spans="1:29" x14ac:dyDescent="0.25">
      <c r="A288" t="s">
        <v>28</v>
      </c>
      <c r="B288" t="s">
        <v>28</v>
      </c>
      <c r="C288" t="s">
        <v>28</v>
      </c>
      <c r="D288">
        <v>14825</v>
      </c>
      <c r="E288" t="s">
        <v>496</v>
      </c>
      <c r="F288">
        <f>IF((Tabela13[[#This Row],[Ociosidade Manha]]-2)&gt;2,2,(Tabela13[[#This Row],[Ociosidade Manha]]-2))</f>
        <v>-2</v>
      </c>
      <c r="G288">
        <f>IF((Tabela13[[#This Row],[Ociosidade Tarde]]-2)&gt;3,3,(Tabela13[[#This Row],[Ociosidade Tarde]]-2))</f>
        <v>-2</v>
      </c>
      <c r="H288">
        <v>0</v>
      </c>
      <c r="I288">
        <v>0</v>
      </c>
      <c r="L288">
        <v>1</v>
      </c>
      <c r="M288" t="s">
        <v>758</v>
      </c>
      <c r="N288" t="s">
        <v>758</v>
      </c>
      <c r="O288" s="2" t="str">
        <f>IF(AND(Tabela13[[#This Row],[Ociosidade Manha]]&gt;2,Tabela13[[#This Row],[Ociosidade Tarde]]&gt;2),"ok","não")</f>
        <v>não</v>
      </c>
      <c r="Q288" s="2"/>
      <c r="R288" s="2" t="str">
        <f>IFERROR(IF(VLOOKUP(Tabela13[[#This Row],[Cod_esc]],'EE''s aptas'!A:B,1,0)=Tabela13[[#This Row],[Cod_esc]],"sim"),"")</f>
        <v/>
      </c>
      <c r="S288" s="2" t="s">
        <v>8</v>
      </c>
      <c r="T288" s="2" t="str">
        <f>IFERROR(IF(VLOOKUP(Tabela13[[#This Row],[Cod_esc]],Planilha4!B:B,1,0)=Tabela13[[#This Row],[Cod_esc]],"Consta",),"")</f>
        <v/>
      </c>
      <c r="U288" s="2" t="str">
        <f>IFERROR(IF(VLOOKUP(Tabela13[[#This Row],[Cod_esc]],Planilha4!C:C,1,0)=Tabela13[[#This Row],[Cod_esc]],"Consta"),"")</f>
        <v/>
      </c>
      <c r="V288" s="2" t="str">
        <f>IFERROR(IF(VLOOKUP(Tabela13[[#This Row],[Cod_esc]],Planilha4!D:D,1,0)=Tabela13[[#This Row],[Cod_esc]],"Consta"),"")</f>
        <v/>
      </c>
      <c r="W288" s="2" t="str">
        <f>IFERROR(IF(VLOOKUP(Tabela13[[#This Row],[Cod_esc]],Planilha4!E:E,1,0)=Tabela13[[#This Row],[Cod_esc]],"Consta"),"")</f>
        <v/>
      </c>
      <c r="X288" s="2" t="str">
        <f>IFERROR(IF(VLOOKUP(Tabela13[[#This Row],[Cod_esc]],Planilha4!F:F,1,0)=Tabela13[[#This Row],[Cod_esc]],"Consta"),"")</f>
        <v/>
      </c>
      <c r="Y288" s="2" t="str">
        <f>IF(COUNTBLANK(Tabela13[[#This Row],[Esc1]:[Esc5]])&lt;5,"Consta","")</f>
        <v/>
      </c>
      <c r="Z288" s="2">
        <v>35014722</v>
      </c>
      <c r="AA288" s="2" t="s">
        <v>553</v>
      </c>
      <c r="AB288" s="2">
        <v>1784</v>
      </c>
      <c r="AC288" s="2">
        <v>842</v>
      </c>
    </row>
    <row r="289" spans="1:29" x14ac:dyDescent="0.25">
      <c r="A289" t="s">
        <v>497</v>
      </c>
      <c r="B289" t="s">
        <v>498</v>
      </c>
      <c r="C289" t="s">
        <v>498</v>
      </c>
      <c r="D289">
        <v>16913</v>
      </c>
      <c r="E289" t="s">
        <v>499</v>
      </c>
      <c r="F289">
        <f>IF((Tabela13[[#This Row],[Ociosidade Manha]]-2)&gt;2,2,(Tabela13[[#This Row],[Ociosidade Manha]]-2))</f>
        <v>-2</v>
      </c>
      <c r="G289">
        <f>IF((Tabela13[[#This Row],[Ociosidade Tarde]]-2)&gt;3,3,(Tabela13[[#This Row],[Ociosidade Tarde]]-2))</f>
        <v>-2</v>
      </c>
      <c r="H289">
        <v>0</v>
      </c>
      <c r="I289">
        <v>0</v>
      </c>
      <c r="L289">
        <v>1</v>
      </c>
      <c r="M289" t="s">
        <v>758</v>
      </c>
      <c r="N289" t="s">
        <v>758</v>
      </c>
      <c r="O289" s="2" t="str">
        <f>IF(AND(Tabela13[[#This Row],[Ociosidade Manha]]&gt;2,Tabela13[[#This Row],[Ociosidade Tarde]]&gt;2),"ok","não")</f>
        <v>não</v>
      </c>
      <c r="Q289" s="2"/>
      <c r="R289" s="2" t="str">
        <f>IFERROR(IF(VLOOKUP(Tabela13[[#This Row],[Cod_esc]],'EE''s aptas'!A:B,1,0)=Tabela13[[#This Row],[Cod_esc]],"sim"),"")</f>
        <v/>
      </c>
      <c r="S289" s="2" t="s">
        <v>8</v>
      </c>
      <c r="T289" s="2" t="str">
        <f>IFERROR(IF(VLOOKUP(Tabela13[[#This Row],[Cod_esc]],Planilha4!B:B,1,0)=Tabela13[[#This Row],[Cod_esc]],"Consta",),"")</f>
        <v/>
      </c>
      <c r="U289" s="2" t="str">
        <f>IFERROR(IF(VLOOKUP(Tabela13[[#This Row],[Cod_esc]],Planilha4!C:C,1,0)=Tabela13[[#This Row],[Cod_esc]],"Consta"),"")</f>
        <v/>
      </c>
      <c r="V289" s="2" t="str">
        <f>IFERROR(IF(VLOOKUP(Tabela13[[#This Row],[Cod_esc]],Planilha4!D:D,1,0)=Tabela13[[#This Row],[Cod_esc]],"Consta"),"")</f>
        <v/>
      </c>
      <c r="W289" s="2" t="str">
        <f>IFERROR(IF(VLOOKUP(Tabela13[[#This Row],[Cod_esc]],Planilha4!E:E,1,0)=Tabela13[[#This Row],[Cod_esc]],"Consta"),"")</f>
        <v/>
      </c>
      <c r="X289" s="2" t="str">
        <f>IFERROR(IF(VLOOKUP(Tabela13[[#This Row],[Cod_esc]],Planilha4!F:F,1,0)=Tabela13[[#This Row],[Cod_esc]],"Consta"),"")</f>
        <v/>
      </c>
      <c r="Y289" s="2" t="str">
        <f>IF(COUNTBLANK(Tabela13[[#This Row],[Esc1]:[Esc5]])&lt;5,"Consta","")</f>
        <v/>
      </c>
      <c r="Z289" s="2" t="s">
        <v>751</v>
      </c>
      <c r="AA289" s="2" t="s">
        <v>754</v>
      </c>
      <c r="AB289" s="2">
        <v>0</v>
      </c>
      <c r="AC289" s="2">
        <v>768</v>
      </c>
    </row>
    <row r="290" spans="1:29" x14ac:dyDescent="0.25">
      <c r="A290" t="s">
        <v>500</v>
      </c>
      <c r="B290" t="s">
        <v>501</v>
      </c>
      <c r="C290" t="s">
        <v>501</v>
      </c>
      <c r="D290">
        <v>15982</v>
      </c>
      <c r="E290" t="s">
        <v>502</v>
      </c>
      <c r="F290">
        <f>IF((Tabela13[[#This Row],[Ociosidade Manha]]-2)&gt;2,2,(Tabela13[[#This Row],[Ociosidade Manha]]-2))</f>
        <v>-2</v>
      </c>
      <c r="G290">
        <f>IF((Tabela13[[#This Row],[Ociosidade Tarde]]-2)&gt;3,3,(Tabela13[[#This Row],[Ociosidade Tarde]]-2))</f>
        <v>-2</v>
      </c>
      <c r="H290">
        <v>0</v>
      </c>
      <c r="I290">
        <v>0</v>
      </c>
      <c r="L290">
        <v>1</v>
      </c>
      <c r="M290" t="s">
        <v>758</v>
      </c>
      <c r="N290" t="s">
        <v>758</v>
      </c>
      <c r="O290" s="2" t="str">
        <f>IF(AND(Tabela13[[#This Row],[Ociosidade Manha]]&gt;2,Tabela13[[#This Row],[Ociosidade Tarde]]&gt;2),"ok","não")</f>
        <v>não</v>
      </c>
      <c r="Q290" s="2"/>
      <c r="R290" s="2" t="str">
        <f>IFERROR(IF(VLOOKUP(Tabela13[[#This Row],[Cod_esc]],'EE''s aptas'!A:B,1,0)=Tabela13[[#This Row],[Cod_esc]],"sim"),"")</f>
        <v/>
      </c>
      <c r="S290" s="2" t="s">
        <v>8</v>
      </c>
      <c r="T290" s="2" t="str">
        <f>IFERROR(IF(VLOOKUP(Tabela13[[#This Row],[Cod_esc]],Planilha4!B:B,1,0)=Tabela13[[#This Row],[Cod_esc]],"Consta",),"")</f>
        <v/>
      </c>
      <c r="U290" s="2" t="str">
        <f>IFERROR(IF(VLOOKUP(Tabela13[[#This Row],[Cod_esc]],Planilha4!C:C,1,0)=Tabela13[[#This Row],[Cod_esc]],"Consta"),"")</f>
        <v/>
      </c>
      <c r="V290" s="2" t="str">
        <f>IFERROR(IF(VLOOKUP(Tabela13[[#This Row],[Cod_esc]],Planilha4!D:D,1,0)=Tabela13[[#This Row],[Cod_esc]],"Consta"),"")</f>
        <v/>
      </c>
      <c r="W290" s="2" t="str">
        <f>IFERROR(IF(VLOOKUP(Tabela13[[#This Row],[Cod_esc]],Planilha4!E:E,1,0)=Tabela13[[#This Row],[Cod_esc]],"Consta"),"")</f>
        <v/>
      </c>
      <c r="X290" s="2" t="str">
        <f>IFERROR(IF(VLOOKUP(Tabela13[[#This Row],[Cod_esc]],Planilha4!F:F,1,0)=Tabela13[[#This Row],[Cod_esc]],"Consta"),"")</f>
        <v/>
      </c>
      <c r="Y290" s="2" t="str">
        <f>IF(COUNTBLANK(Tabela13[[#This Row],[Esc1]:[Esc5]])&lt;5,"Consta","")</f>
        <v/>
      </c>
      <c r="Z290" s="2" t="s">
        <v>751</v>
      </c>
      <c r="AA290" s="2" t="s">
        <v>754</v>
      </c>
      <c r="AB290" s="2">
        <v>0</v>
      </c>
      <c r="AC290" s="2">
        <v>394</v>
      </c>
    </row>
    <row r="291" spans="1:29" x14ac:dyDescent="0.25">
      <c r="A291" t="s">
        <v>503</v>
      </c>
      <c r="B291" t="s">
        <v>503</v>
      </c>
      <c r="C291" t="s">
        <v>503</v>
      </c>
      <c r="D291">
        <v>15748</v>
      </c>
      <c r="E291" t="s">
        <v>504</v>
      </c>
      <c r="F291">
        <f>IF((Tabela13[[#This Row],[Ociosidade Manha]]-2)&gt;2,2,(Tabela13[[#This Row],[Ociosidade Manha]]-2))</f>
        <v>-2</v>
      </c>
      <c r="G291">
        <f>IF((Tabela13[[#This Row],[Ociosidade Tarde]]-2)&gt;3,3,(Tabela13[[#This Row],[Ociosidade Tarde]]-2))</f>
        <v>-2</v>
      </c>
      <c r="H291">
        <v>0</v>
      </c>
      <c r="I291">
        <v>0</v>
      </c>
      <c r="L291">
        <v>1</v>
      </c>
      <c r="M291" t="s">
        <v>758</v>
      </c>
      <c r="N291" t="s">
        <v>758</v>
      </c>
      <c r="O291" s="2" t="str">
        <f>IF(AND(Tabela13[[#This Row],[Ociosidade Manha]]&gt;2,Tabela13[[#This Row],[Ociosidade Tarde]]&gt;2),"ok","não")</f>
        <v>não</v>
      </c>
      <c r="Q291" s="2"/>
      <c r="R291" s="2" t="str">
        <f>IFERROR(IF(VLOOKUP(Tabela13[[#This Row],[Cod_esc]],'EE''s aptas'!A:B,1,0)=Tabela13[[#This Row],[Cod_esc]],"sim"),"")</f>
        <v/>
      </c>
      <c r="S291" s="2" t="s">
        <v>8</v>
      </c>
      <c r="T291" s="2" t="str">
        <f>IFERROR(IF(VLOOKUP(Tabela13[[#This Row],[Cod_esc]],Planilha4!B:B,1,0)=Tabela13[[#This Row],[Cod_esc]],"Consta",),"")</f>
        <v/>
      </c>
      <c r="U291" s="2" t="str">
        <f>IFERROR(IF(VLOOKUP(Tabela13[[#This Row],[Cod_esc]],Planilha4!C:C,1,0)=Tabela13[[#This Row],[Cod_esc]],"Consta"),"")</f>
        <v/>
      </c>
      <c r="V291" s="2" t="str">
        <f>IFERROR(IF(VLOOKUP(Tabela13[[#This Row],[Cod_esc]],Planilha4!D:D,1,0)=Tabela13[[#This Row],[Cod_esc]],"Consta"),"")</f>
        <v/>
      </c>
      <c r="W291" s="2" t="str">
        <f>IFERROR(IF(VLOOKUP(Tabela13[[#This Row],[Cod_esc]],Planilha4!E:E,1,0)=Tabela13[[#This Row],[Cod_esc]],"Consta"),"")</f>
        <v/>
      </c>
      <c r="X291" s="2" t="str">
        <f>IFERROR(IF(VLOOKUP(Tabela13[[#This Row],[Cod_esc]],Planilha4!F:F,1,0)=Tabela13[[#This Row],[Cod_esc]],"Consta"),"")</f>
        <v/>
      </c>
      <c r="Y291" s="2" t="str">
        <f>IF(COUNTBLANK(Tabela13[[#This Row],[Esc1]:[Esc5]])&lt;5,"Consta","")</f>
        <v/>
      </c>
      <c r="Z291" s="2" t="s">
        <v>751</v>
      </c>
      <c r="AA291" s="2" t="s">
        <v>754</v>
      </c>
      <c r="AB291" s="2">
        <v>0</v>
      </c>
      <c r="AC291" s="2">
        <v>500</v>
      </c>
    </row>
    <row r="292" spans="1:29" x14ac:dyDescent="0.25">
      <c r="A292" t="s">
        <v>302</v>
      </c>
      <c r="B292" t="s">
        <v>302</v>
      </c>
      <c r="C292" t="s">
        <v>302</v>
      </c>
      <c r="D292">
        <v>16093</v>
      </c>
      <c r="E292" t="s">
        <v>505</v>
      </c>
      <c r="F292">
        <f>IF((Tabela13[[#This Row],[Ociosidade Manha]]-2)&gt;2,2,(Tabela13[[#This Row],[Ociosidade Manha]]-2))</f>
        <v>-2</v>
      </c>
      <c r="G292">
        <f>IF((Tabela13[[#This Row],[Ociosidade Tarde]]-2)&gt;3,3,(Tabela13[[#This Row],[Ociosidade Tarde]]-2))</f>
        <v>-2</v>
      </c>
      <c r="H292">
        <v>0</v>
      </c>
      <c r="I292">
        <v>0</v>
      </c>
      <c r="L292">
        <v>1</v>
      </c>
      <c r="M292" t="s">
        <v>758</v>
      </c>
      <c r="N292" t="s">
        <v>758</v>
      </c>
      <c r="O292" s="2" t="str">
        <f>IF(AND(Tabela13[[#This Row],[Ociosidade Manha]]&gt;2,Tabela13[[#This Row],[Ociosidade Tarde]]&gt;2),"ok","não")</f>
        <v>não</v>
      </c>
      <c r="Q292" s="2"/>
      <c r="R292" s="2" t="str">
        <f>IFERROR(IF(VLOOKUP(Tabela13[[#This Row],[Cod_esc]],'EE''s aptas'!A:B,1,0)=Tabela13[[#This Row],[Cod_esc]],"sim"),"")</f>
        <v/>
      </c>
      <c r="S292" s="2" t="s">
        <v>8</v>
      </c>
      <c r="T292" s="2" t="str">
        <f>IFERROR(IF(VLOOKUP(Tabela13[[#This Row],[Cod_esc]],Planilha4!B:B,1,0)=Tabela13[[#This Row],[Cod_esc]],"Consta",),"")</f>
        <v/>
      </c>
      <c r="U292" s="2" t="str">
        <f>IFERROR(IF(VLOOKUP(Tabela13[[#This Row],[Cod_esc]],Planilha4!C:C,1,0)=Tabela13[[#This Row],[Cod_esc]],"Consta"),"")</f>
        <v/>
      </c>
      <c r="V292" s="2" t="str">
        <f>IFERROR(IF(VLOOKUP(Tabela13[[#This Row],[Cod_esc]],Planilha4!D:D,1,0)=Tabela13[[#This Row],[Cod_esc]],"Consta"),"")</f>
        <v/>
      </c>
      <c r="W292" s="2" t="str">
        <f>IFERROR(IF(VLOOKUP(Tabela13[[#This Row],[Cod_esc]],Planilha4!E:E,1,0)=Tabela13[[#This Row],[Cod_esc]],"Consta"),"")</f>
        <v/>
      </c>
      <c r="X292" s="2" t="str">
        <f>IFERROR(IF(VLOOKUP(Tabela13[[#This Row],[Cod_esc]],Planilha4!F:F,1,0)=Tabela13[[#This Row],[Cod_esc]],"Consta"),"")</f>
        <v/>
      </c>
      <c r="Y292" s="2" t="str">
        <f>IF(COUNTBLANK(Tabela13[[#This Row],[Esc1]:[Esc5]])&lt;5,"Consta","")</f>
        <v/>
      </c>
      <c r="Z292" s="2" t="s">
        <v>751</v>
      </c>
      <c r="AA292" s="2" t="s">
        <v>754</v>
      </c>
      <c r="AB292" s="2">
        <v>0</v>
      </c>
      <c r="AC292" s="2">
        <v>361</v>
      </c>
    </row>
    <row r="293" spans="1:29" x14ac:dyDescent="0.25">
      <c r="A293" t="s">
        <v>497</v>
      </c>
      <c r="B293" t="s">
        <v>497</v>
      </c>
      <c r="C293" t="s">
        <v>497</v>
      </c>
      <c r="D293">
        <v>16937</v>
      </c>
      <c r="E293" t="s">
        <v>506</v>
      </c>
      <c r="F293">
        <f>IF((Tabela13[[#This Row],[Ociosidade Manha]]-2)&gt;2,2,(Tabela13[[#This Row],[Ociosidade Manha]]-2))</f>
        <v>-2</v>
      </c>
      <c r="G293">
        <f>IF((Tabela13[[#This Row],[Ociosidade Tarde]]-2)&gt;3,3,(Tabela13[[#This Row],[Ociosidade Tarde]]-2))</f>
        <v>-2</v>
      </c>
      <c r="H293">
        <v>0</v>
      </c>
      <c r="I293">
        <v>0</v>
      </c>
      <c r="L293">
        <v>1</v>
      </c>
      <c r="M293" t="s">
        <v>758</v>
      </c>
      <c r="N293" t="s">
        <v>758</v>
      </c>
      <c r="O293" s="2" t="str">
        <f>IF(AND(Tabela13[[#This Row],[Ociosidade Manha]]&gt;2,Tabela13[[#This Row],[Ociosidade Tarde]]&gt;2),"ok","não")</f>
        <v>não</v>
      </c>
      <c r="Q293" s="2"/>
      <c r="R293" s="2" t="str">
        <f>IFERROR(IF(VLOOKUP(Tabela13[[#This Row],[Cod_esc]],'EE''s aptas'!A:B,1,0)=Tabela13[[#This Row],[Cod_esc]],"sim"),"")</f>
        <v/>
      </c>
      <c r="S293" s="2" t="s">
        <v>8</v>
      </c>
      <c r="T293" s="2" t="str">
        <f>IFERROR(IF(VLOOKUP(Tabela13[[#This Row],[Cod_esc]],Planilha4!B:B,1,0)=Tabela13[[#This Row],[Cod_esc]],"Consta",),"")</f>
        <v/>
      </c>
      <c r="U293" s="2" t="str">
        <f>IFERROR(IF(VLOOKUP(Tabela13[[#This Row],[Cod_esc]],Planilha4!C:C,1,0)=Tabela13[[#This Row],[Cod_esc]],"Consta"),"")</f>
        <v/>
      </c>
      <c r="V293" s="2" t="str">
        <f>IFERROR(IF(VLOOKUP(Tabela13[[#This Row],[Cod_esc]],Planilha4!D:D,1,0)=Tabela13[[#This Row],[Cod_esc]],"Consta"),"")</f>
        <v/>
      </c>
      <c r="W293" s="2" t="str">
        <f>IFERROR(IF(VLOOKUP(Tabela13[[#This Row],[Cod_esc]],Planilha4!E:E,1,0)=Tabela13[[#This Row],[Cod_esc]],"Consta"),"")</f>
        <v/>
      </c>
      <c r="X293" s="2" t="str">
        <f>IFERROR(IF(VLOOKUP(Tabela13[[#This Row],[Cod_esc]],Planilha4!F:F,1,0)=Tabela13[[#This Row],[Cod_esc]],"Consta"),"")</f>
        <v/>
      </c>
      <c r="Y293" s="2" t="str">
        <f>IF(COUNTBLANK(Tabela13[[#This Row],[Esc1]:[Esc5]])&lt;5,"Consta","")</f>
        <v/>
      </c>
      <c r="Z293" s="2" t="s">
        <v>751</v>
      </c>
      <c r="AA293" s="2" t="s">
        <v>754</v>
      </c>
      <c r="AB293" s="2">
        <v>0</v>
      </c>
      <c r="AC293" s="2">
        <v>226</v>
      </c>
    </row>
    <row r="294" spans="1:29" x14ac:dyDescent="0.25">
      <c r="A294" t="s">
        <v>497</v>
      </c>
      <c r="B294" t="s">
        <v>497</v>
      </c>
      <c r="C294" t="s">
        <v>497</v>
      </c>
      <c r="D294">
        <v>16937</v>
      </c>
      <c r="E294" t="s">
        <v>506</v>
      </c>
      <c r="F294">
        <f>IF((Tabela13[[#This Row],[Ociosidade Manha]]-2)&gt;2,2,(Tabela13[[#This Row],[Ociosidade Manha]]-2))</f>
        <v>-2</v>
      </c>
      <c r="G294">
        <f>IF((Tabela13[[#This Row],[Ociosidade Tarde]]-2)&gt;3,3,(Tabela13[[#This Row],[Ociosidade Tarde]]-2))</f>
        <v>-2</v>
      </c>
      <c r="H294">
        <v>0</v>
      </c>
      <c r="I294">
        <v>0</v>
      </c>
      <c r="L294">
        <v>1</v>
      </c>
      <c r="M294" t="s">
        <v>758</v>
      </c>
      <c r="N294" t="s">
        <v>758</v>
      </c>
      <c r="O294" s="2" t="str">
        <f>IF(AND(Tabela13[[#This Row],[Ociosidade Manha]]&gt;2,Tabela13[[#This Row],[Ociosidade Tarde]]&gt;2),"ok","não")</f>
        <v>não</v>
      </c>
      <c r="Q294" s="2"/>
      <c r="R294" s="2" t="str">
        <f>IFERROR(IF(VLOOKUP(Tabela13[[#This Row],[Cod_esc]],'EE''s aptas'!A:B,1,0)=Tabela13[[#This Row],[Cod_esc]],"sim"),"")</f>
        <v/>
      </c>
      <c r="S294" s="2" t="s">
        <v>8</v>
      </c>
      <c r="T294" s="2" t="str">
        <f>IFERROR(IF(VLOOKUP(Tabela13[[#This Row],[Cod_esc]],Planilha4!B:B,1,0)=Tabela13[[#This Row],[Cod_esc]],"Consta",),"")</f>
        <v/>
      </c>
      <c r="U294" s="2" t="str">
        <f>IFERROR(IF(VLOOKUP(Tabela13[[#This Row],[Cod_esc]],Planilha4!C:C,1,0)=Tabela13[[#This Row],[Cod_esc]],"Consta"),"")</f>
        <v/>
      </c>
      <c r="V294" s="2" t="str">
        <f>IFERROR(IF(VLOOKUP(Tabela13[[#This Row],[Cod_esc]],Planilha4!D:D,1,0)=Tabela13[[#This Row],[Cod_esc]],"Consta"),"")</f>
        <v/>
      </c>
      <c r="W294" s="2" t="str">
        <f>IFERROR(IF(VLOOKUP(Tabela13[[#This Row],[Cod_esc]],Planilha4!E:E,1,0)=Tabela13[[#This Row],[Cod_esc]],"Consta"),"")</f>
        <v/>
      </c>
      <c r="X294" s="2" t="str">
        <f>IFERROR(IF(VLOOKUP(Tabela13[[#This Row],[Cod_esc]],Planilha4!F:F,1,0)=Tabela13[[#This Row],[Cod_esc]],"Consta"),"")</f>
        <v/>
      </c>
      <c r="Y294" s="2" t="str">
        <f>IF(COUNTBLANK(Tabela13[[#This Row],[Esc1]:[Esc5]])&lt;5,"Consta","")</f>
        <v/>
      </c>
      <c r="Z294" s="2" t="s">
        <v>751</v>
      </c>
      <c r="AA294" s="2" t="s">
        <v>754</v>
      </c>
      <c r="AB294" s="2">
        <v>0</v>
      </c>
      <c r="AC294" s="2">
        <v>226</v>
      </c>
    </row>
    <row r="296" spans="1:29" x14ac:dyDescent="0.25">
      <c r="F296">
        <v>66</v>
      </c>
      <c r="G296">
        <v>133</v>
      </c>
      <c r="H296">
        <v>35</v>
      </c>
    </row>
    <row r="297" spans="1:29" x14ac:dyDescent="0.25">
      <c r="G297">
        <f>(G296+F296)*H296</f>
        <v>6965</v>
      </c>
      <c r="L297">
        <v>83</v>
      </c>
      <c r="M297">
        <v>27</v>
      </c>
      <c r="N297">
        <f>L297-M297</f>
        <v>56</v>
      </c>
    </row>
    <row r="298" spans="1:29" x14ac:dyDescent="0.25">
      <c r="I298" t="s">
        <v>390</v>
      </c>
      <c r="J298">
        <v>6500</v>
      </c>
      <c r="N298">
        <v>40</v>
      </c>
    </row>
    <row r="299" spans="1:29" x14ac:dyDescent="0.25">
      <c r="I299" t="s">
        <v>391</v>
      </c>
      <c r="J299">
        <v>7000</v>
      </c>
      <c r="N299">
        <f>N297*N298</f>
        <v>2240</v>
      </c>
    </row>
    <row r="300" spans="1:29" x14ac:dyDescent="0.25">
      <c r="I300" t="s">
        <v>392</v>
      </c>
      <c r="J300">
        <v>2240</v>
      </c>
    </row>
    <row r="303" spans="1:29" x14ac:dyDescent="0.25">
      <c r="J303">
        <v>20000</v>
      </c>
    </row>
    <row r="304" spans="1:29" x14ac:dyDescent="0.25">
      <c r="I304" t="s">
        <v>393</v>
      </c>
      <c r="J304">
        <f>SUM(J298:J300)-J303</f>
        <v>-4260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0"/>
  <sheetViews>
    <sheetView workbookViewId="0">
      <selection activeCell="B2" sqref="B2:B50"/>
    </sheetView>
  </sheetViews>
  <sheetFormatPr defaultRowHeight="15" x14ac:dyDescent="0.25"/>
  <cols>
    <col min="2" max="2" width="42.85546875" bestFit="1" customWidth="1"/>
  </cols>
  <sheetData>
    <row r="2" spans="2:2" x14ac:dyDescent="0.25">
      <c r="B2" s="10" t="s">
        <v>586</v>
      </c>
    </row>
    <row r="3" spans="2:2" x14ac:dyDescent="0.25">
      <c r="B3" s="11" t="s">
        <v>569</v>
      </c>
    </row>
    <row r="4" spans="2:2" x14ac:dyDescent="0.25">
      <c r="B4" s="10" t="s">
        <v>569</v>
      </c>
    </row>
    <row r="5" spans="2:2" x14ac:dyDescent="0.25">
      <c r="B5" s="11" t="s">
        <v>569</v>
      </c>
    </row>
    <row r="6" spans="2:2" x14ac:dyDescent="0.25">
      <c r="B6" s="10" t="s">
        <v>552</v>
      </c>
    </row>
    <row r="7" spans="2:2" x14ac:dyDescent="0.25">
      <c r="B7" s="11" t="s">
        <v>558</v>
      </c>
    </row>
    <row r="8" spans="2:2" x14ac:dyDescent="0.25">
      <c r="B8" s="10" t="s">
        <v>512</v>
      </c>
    </row>
    <row r="9" spans="2:2" x14ac:dyDescent="0.25">
      <c r="B9" s="11" t="s">
        <v>524</v>
      </c>
    </row>
    <row r="10" spans="2:2" x14ac:dyDescent="0.25">
      <c r="B10" s="10" t="s">
        <v>526</v>
      </c>
    </row>
    <row r="11" spans="2:2" x14ac:dyDescent="0.25">
      <c r="B11" s="11" t="s">
        <v>525</v>
      </c>
    </row>
    <row r="12" spans="2:2" x14ac:dyDescent="0.25">
      <c r="B12" s="10" t="s">
        <v>525</v>
      </c>
    </row>
    <row r="13" spans="2:2" x14ac:dyDescent="0.25">
      <c r="B13" s="11" t="s">
        <v>527</v>
      </c>
    </row>
    <row r="14" spans="2:2" x14ac:dyDescent="0.25">
      <c r="B14" s="10" t="s">
        <v>525</v>
      </c>
    </row>
    <row r="15" spans="2:2" x14ac:dyDescent="0.25">
      <c r="B15" s="11" t="s">
        <v>543</v>
      </c>
    </row>
    <row r="16" spans="2:2" x14ac:dyDescent="0.25">
      <c r="B16" s="10" t="s">
        <v>543</v>
      </c>
    </row>
    <row r="17" spans="2:2" x14ac:dyDescent="0.25">
      <c r="B17" s="11" t="s">
        <v>543</v>
      </c>
    </row>
    <row r="18" spans="2:2" x14ac:dyDescent="0.25">
      <c r="B18" s="10" t="s">
        <v>544</v>
      </c>
    </row>
    <row r="19" spans="2:2" x14ac:dyDescent="0.25">
      <c r="B19" s="11" t="s">
        <v>544</v>
      </c>
    </row>
    <row r="20" spans="2:2" x14ac:dyDescent="0.25">
      <c r="B20" s="10" t="s">
        <v>583</v>
      </c>
    </row>
    <row r="21" spans="2:2" x14ac:dyDescent="0.25">
      <c r="B21" s="11" t="s">
        <v>532</v>
      </c>
    </row>
    <row r="22" spans="2:2" x14ac:dyDescent="0.25">
      <c r="B22" s="10" t="s">
        <v>547</v>
      </c>
    </row>
    <row r="23" spans="2:2" x14ac:dyDescent="0.25">
      <c r="B23" s="11" t="s">
        <v>520</v>
      </c>
    </row>
    <row r="24" spans="2:2" x14ac:dyDescent="0.25">
      <c r="B24" s="10" t="s">
        <v>522</v>
      </c>
    </row>
    <row r="25" spans="2:2" x14ac:dyDescent="0.25">
      <c r="B25" s="11" t="s">
        <v>518</v>
      </c>
    </row>
    <row r="26" spans="2:2" x14ac:dyDescent="0.25">
      <c r="B26" s="10" t="s">
        <v>514</v>
      </c>
    </row>
    <row r="27" spans="2:2" x14ac:dyDescent="0.25">
      <c r="B27" s="11" t="s">
        <v>514</v>
      </c>
    </row>
    <row r="28" spans="2:2" x14ac:dyDescent="0.25">
      <c r="B28" s="10" t="s">
        <v>515</v>
      </c>
    </row>
    <row r="29" spans="2:2" x14ac:dyDescent="0.25">
      <c r="B29" s="11" t="s">
        <v>562</v>
      </c>
    </row>
    <row r="30" spans="2:2" x14ac:dyDescent="0.25">
      <c r="B30" s="10" t="s">
        <v>568</v>
      </c>
    </row>
    <row r="31" spans="2:2" x14ac:dyDescent="0.25">
      <c r="B31" s="11" t="s">
        <v>537</v>
      </c>
    </row>
    <row r="32" spans="2:2" x14ac:dyDescent="0.25">
      <c r="B32" s="10" t="s">
        <v>537</v>
      </c>
    </row>
    <row r="33" spans="2:2" x14ac:dyDescent="0.25">
      <c r="B33" s="11" t="s">
        <v>534</v>
      </c>
    </row>
    <row r="34" spans="2:2" x14ac:dyDescent="0.25">
      <c r="B34" s="10" t="s">
        <v>511</v>
      </c>
    </row>
    <row r="35" spans="2:2" x14ac:dyDescent="0.25">
      <c r="B35" s="11" t="s">
        <v>511</v>
      </c>
    </row>
    <row r="36" spans="2:2" x14ac:dyDescent="0.25">
      <c r="B36" s="10" t="s">
        <v>511</v>
      </c>
    </row>
    <row r="37" spans="2:2" x14ac:dyDescent="0.25">
      <c r="B37" s="11" t="s">
        <v>513</v>
      </c>
    </row>
    <row r="38" spans="2:2" x14ac:dyDescent="0.25">
      <c r="B38" s="10" t="s">
        <v>513</v>
      </c>
    </row>
    <row r="39" spans="2:2" x14ac:dyDescent="0.25">
      <c r="B39" s="11" t="s">
        <v>565</v>
      </c>
    </row>
    <row r="40" spans="2:2" x14ac:dyDescent="0.25">
      <c r="B40" s="10" t="s">
        <v>570</v>
      </c>
    </row>
    <row r="41" spans="2:2" x14ac:dyDescent="0.25">
      <c r="B41" s="11" t="s">
        <v>570</v>
      </c>
    </row>
    <row r="42" spans="2:2" x14ac:dyDescent="0.25">
      <c r="B42" s="10" t="s">
        <v>587</v>
      </c>
    </row>
    <row r="43" spans="2:2" x14ac:dyDescent="0.25">
      <c r="B43" s="11" t="s">
        <v>571</v>
      </c>
    </row>
    <row r="44" spans="2:2" x14ac:dyDescent="0.25">
      <c r="B44" s="10" t="s">
        <v>556</v>
      </c>
    </row>
    <row r="45" spans="2:2" x14ac:dyDescent="0.25">
      <c r="B45" s="11" t="s">
        <v>556</v>
      </c>
    </row>
    <row r="46" spans="2:2" x14ac:dyDescent="0.25">
      <c r="B46" s="10" t="s">
        <v>555</v>
      </c>
    </row>
    <row r="47" spans="2:2" x14ac:dyDescent="0.25">
      <c r="B47" s="11" t="s">
        <v>530</v>
      </c>
    </row>
    <row r="48" spans="2:2" x14ac:dyDescent="0.25">
      <c r="B48" s="10" t="s">
        <v>529</v>
      </c>
    </row>
    <row r="49" spans="2:2" x14ac:dyDescent="0.25">
      <c r="B49" s="11" t="s">
        <v>549</v>
      </c>
    </row>
    <row r="50" spans="2:2" x14ac:dyDescent="0.25">
      <c r="B50" s="10" t="s">
        <v>582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5"/>
  <sheetViews>
    <sheetView showGridLines="0" zoomScale="70" zoomScaleNormal="70" workbookViewId="0">
      <selection activeCell="P12" sqref="P12:S12"/>
    </sheetView>
  </sheetViews>
  <sheetFormatPr defaultRowHeight="15" x14ac:dyDescent="0.25"/>
  <cols>
    <col min="1" max="1" width="38.5703125" bestFit="1" customWidth="1"/>
    <col min="3" max="3" width="11.140625" bestFit="1" customWidth="1"/>
    <col min="4" max="4" width="45.5703125" bestFit="1" customWidth="1"/>
    <col min="5" max="5" width="52" customWidth="1"/>
    <col min="6" max="6" width="23.5703125" bestFit="1" customWidth="1"/>
    <col min="7" max="13" width="30.28515625" customWidth="1"/>
    <col min="14" max="14" width="255.7109375" bestFit="1" customWidth="1"/>
    <col min="15" max="22" width="30.28515625" customWidth="1"/>
  </cols>
  <sheetData>
    <row r="1" spans="1:14" x14ac:dyDescent="0.25">
      <c r="C1" s="13" t="s">
        <v>592</v>
      </c>
      <c r="D1" s="13" t="s">
        <v>593</v>
      </c>
      <c r="E1" s="14" t="s">
        <v>594</v>
      </c>
      <c r="F1" s="14" t="s">
        <v>595</v>
      </c>
      <c r="G1" s="13" t="s">
        <v>596</v>
      </c>
      <c r="H1" s="13" t="s">
        <v>597</v>
      </c>
      <c r="I1" s="13" t="s">
        <v>598</v>
      </c>
      <c r="J1" s="13" t="s">
        <v>599</v>
      </c>
      <c r="K1" s="13" t="s">
        <v>600</v>
      </c>
      <c r="L1" s="13" t="s">
        <v>601</v>
      </c>
      <c r="M1" s="13" t="s">
        <v>602</v>
      </c>
      <c r="N1" s="13" t="s">
        <v>603</v>
      </c>
    </row>
    <row r="2" spans="1:14" hidden="1" x14ac:dyDescent="0.25">
      <c r="A2" t="str">
        <f>C2&amp;B2</f>
        <v>350009541</v>
      </c>
      <c r="B2">
        <f>COUNTIF($D$2:D2,D2)</f>
        <v>1</v>
      </c>
      <c r="C2" s="15">
        <v>35000954</v>
      </c>
      <c r="D2" s="15" t="s">
        <v>733</v>
      </c>
      <c r="E2" s="16" t="s">
        <v>604</v>
      </c>
      <c r="F2" s="16">
        <v>20</v>
      </c>
      <c r="G2" s="15" t="s">
        <v>605</v>
      </c>
      <c r="I2" t="s">
        <v>606</v>
      </c>
      <c r="J2" t="s">
        <v>606</v>
      </c>
      <c r="K2" t="s">
        <v>606</v>
      </c>
      <c r="M2">
        <f>COUNTIF(H2:L2,"SIM")</f>
        <v>3</v>
      </c>
      <c r="N2" s="15" t="s">
        <v>607</v>
      </c>
    </row>
    <row r="3" spans="1:14" hidden="1" x14ac:dyDescent="0.25">
      <c r="A3" t="str">
        <f t="shared" ref="A3:A66" si="0">C3&amp;B3</f>
        <v>350015941</v>
      </c>
      <c r="B3">
        <f>COUNTIF($D$2:D3,D3)</f>
        <v>1</v>
      </c>
      <c r="C3" s="15">
        <v>35001594</v>
      </c>
      <c r="D3" s="15" t="s">
        <v>608</v>
      </c>
      <c r="E3" s="16" t="s">
        <v>609</v>
      </c>
      <c r="F3" s="16">
        <v>20</v>
      </c>
      <c r="G3" s="15" t="s">
        <v>605</v>
      </c>
      <c r="I3" t="s">
        <v>606</v>
      </c>
      <c r="J3" t="s">
        <v>606</v>
      </c>
      <c r="K3" t="s">
        <v>606</v>
      </c>
      <c r="M3">
        <f t="shared" ref="M3:M66" si="1">COUNTIF(H3:L3,"SIM")</f>
        <v>3</v>
      </c>
      <c r="N3" s="15" t="s">
        <v>610</v>
      </c>
    </row>
    <row r="4" spans="1:14" hidden="1" x14ac:dyDescent="0.25">
      <c r="A4" t="str">
        <f t="shared" si="0"/>
        <v>350015942</v>
      </c>
      <c r="B4">
        <f>COUNTIF($D$2:D4,D4)</f>
        <v>2</v>
      </c>
      <c r="C4" s="15">
        <v>35001594</v>
      </c>
      <c r="D4" s="15" t="s">
        <v>608</v>
      </c>
      <c r="E4" s="16" t="s">
        <v>611</v>
      </c>
      <c r="F4" s="16">
        <v>20</v>
      </c>
      <c r="G4" s="15" t="s">
        <v>605</v>
      </c>
      <c r="I4" t="s">
        <v>606</v>
      </c>
      <c r="J4" t="s">
        <v>606</v>
      </c>
      <c r="K4" t="s">
        <v>606</v>
      </c>
      <c r="L4" t="s">
        <v>606</v>
      </c>
      <c r="M4">
        <f t="shared" si="1"/>
        <v>4</v>
      </c>
      <c r="N4" s="15" t="s">
        <v>612</v>
      </c>
    </row>
    <row r="5" spans="1:14" hidden="1" x14ac:dyDescent="0.25">
      <c r="A5" t="str">
        <f t="shared" si="0"/>
        <v>350016361</v>
      </c>
      <c r="B5">
        <f>COUNTIF($D$2:D5,D5)</f>
        <v>1</v>
      </c>
      <c r="C5" s="15">
        <v>35001636</v>
      </c>
      <c r="D5" s="15" t="s">
        <v>613</v>
      </c>
      <c r="E5" s="16" t="s">
        <v>609</v>
      </c>
      <c r="F5" s="16">
        <v>40</v>
      </c>
      <c r="G5" s="15" t="s">
        <v>614</v>
      </c>
      <c r="H5" s="15" t="s">
        <v>606</v>
      </c>
      <c r="J5" t="s">
        <v>606</v>
      </c>
      <c r="K5" t="s">
        <v>606</v>
      </c>
      <c r="M5">
        <f t="shared" si="1"/>
        <v>3</v>
      </c>
      <c r="N5" s="15" t="s">
        <v>615</v>
      </c>
    </row>
    <row r="6" spans="1:14" hidden="1" x14ac:dyDescent="0.25">
      <c r="A6" t="str">
        <f t="shared" si="0"/>
        <v>350016362</v>
      </c>
      <c r="B6">
        <f>COUNTIF($D$2:D6,D6)</f>
        <v>2</v>
      </c>
      <c r="C6" s="15">
        <v>35001636</v>
      </c>
      <c r="D6" s="15" t="s">
        <v>613</v>
      </c>
      <c r="E6" s="16" t="s">
        <v>616</v>
      </c>
      <c r="F6" s="16">
        <v>40</v>
      </c>
      <c r="G6" s="15" t="s">
        <v>614</v>
      </c>
      <c r="H6" s="15" t="s">
        <v>606</v>
      </c>
      <c r="J6" t="s">
        <v>606</v>
      </c>
      <c r="L6" t="s">
        <v>606</v>
      </c>
      <c r="M6">
        <f t="shared" si="1"/>
        <v>3</v>
      </c>
      <c r="N6" s="15" t="s">
        <v>617</v>
      </c>
    </row>
    <row r="7" spans="1:14" hidden="1" x14ac:dyDescent="0.25">
      <c r="A7" t="str">
        <f t="shared" si="0"/>
        <v>350016363</v>
      </c>
      <c r="B7">
        <f>COUNTIF($D$2:D7,D7)</f>
        <v>3</v>
      </c>
      <c r="C7" s="15">
        <v>35001636</v>
      </c>
      <c r="D7" s="15" t="s">
        <v>613</v>
      </c>
      <c r="E7" s="16" t="s">
        <v>756</v>
      </c>
      <c r="F7" s="16">
        <v>40</v>
      </c>
      <c r="G7" s="15" t="s">
        <v>614</v>
      </c>
      <c r="I7" t="s">
        <v>606</v>
      </c>
      <c r="K7" t="s">
        <v>606</v>
      </c>
      <c r="L7" t="s">
        <v>606</v>
      </c>
      <c r="M7">
        <f t="shared" si="1"/>
        <v>3</v>
      </c>
      <c r="N7" s="15" t="s">
        <v>618</v>
      </c>
    </row>
    <row r="8" spans="1:14" hidden="1" x14ac:dyDescent="0.25">
      <c r="A8" t="str">
        <f t="shared" si="0"/>
        <v>350016364</v>
      </c>
      <c r="B8">
        <f>COUNTIF($D$2:D8,D8)</f>
        <v>4</v>
      </c>
      <c r="C8" s="15">
        <v>35001636</v>
      </c>
      <c r="D8" s="15" t="s">
        <v>613</v>
      </c>
      <c r="E8" s="16" t="s">
        <v>619</v>
      </c>
      <c r="F8" s="16">
        <v>40</v>
      </c>
      <c r="G8" s="15" t="s">
        <v>614</v>
      </c>
      <c r="I8" t="s">
        <v>606</v>
      </c>
      <c r="J8" t="s">
        <v>606</v>
      </c>
      <c r="K8" t="s">
        <v>606</v>
      </c>
      <c r="M8">
        <f t="shared" si="1"/>
        <v>3</v>
      </c>
      <c r="N8" s="15" t="s">
        <v>620</v>
      </c>
    </row>
    <row r="9" spans="1:14" hidden="1" x14ac:dyDescent="0.25">
      <c r="A9" t="str">
        <f t="shared" si="0"/>
        <v>350016365</v>
      </c>
      <c r="B9">
        <f>COUNTIF($D$2:D9,D9)</f>
        <v>5</v>
      </c>
      <c r="C9" s="15">
        <v>35001636</v>
      </c>
      <c r="D9" s="15" t="s">
        <v>613</v>
      </c>
      <c r="E9" s="16" t="s">
        <v>621</v>
      </c>
      <c r="F9" s="16">
        <v>20</v>
      </c>
      <c r="G9" s="15" t="s">
        <v>605</v>
      </c>
      <c r="I9" t="s">
        <v>606</v>
      </c>
      <c r="J9" t="s">
        <v>606</v>
      </c>
      <c r="K9" t="s">
        <v>606</v>
      </c>
      <c r="M9">
        <f t="shared" si="1"/>
        <v>3</v>
      </c>
      <c r="N9" s="15" t="s">
        <v>622</v>
      </c>
    </row>
    <row r="10" spans="1:14" hidden="1" x14ac:dyDescent="0.25">
      <c r="A10" t="str">
        <f t="shared" si="0"/>
        <v>350016366</v>
      </c>
      <c r="B10">
        <f>COUNTIF($D$2:D10,D10)</f>
        <v>6</v>
      </c>
      <c r="C10" s="15">
        <v>35001636</v>
      </c>
      <c r="D10" s="15" t="s">
        <v>613</v>
      </c>
      <c r="E10" s="16" t="s">
        <v>621</v>
      </c>
      <c r="F10" s="16">
        <v>20</v>
      </c>
      <c r="G10" s="15" t="s">
        <v>614</v>
      </c>
      <c r="J10" t="s">
        <v>606</v>
      </c>
      <c r="K10" t="s">
        <v>606</v>
      </c>
      <c r="L10" t="s">
        <v>606</v>
      </c>
      <c r="M10">
        <f t="shared" si="1"/>
        <v>3</v>
      </c>
      <c r="N10" s="15" t="s">
        <v>623</v>
      </c>
    </row>
    <row r="11" spans="1:14" hidden="1" x14ac:dyDescent="0.25">
      <c r="A11" t="str">
        <f t="shared" si="0"/>
        <v>350016367</v>
      </c>
      <c r="B11">
        <f>COUNTIF($D$2:D11,D11)</f>
        <v>7</v>
      </c>
      <c r="C11" s="15">
        <v>35001636</v>
      </c>
      <c r="D11" s="15" t="s">
        <v>613</v>
      </c>
      <c r="E11" s="16" t="s">
        <v>624</v>
      </c>
      <c r="F11" s="16">
        <v>40</v>
      </c>
      <c r="G11" s="15" t="s">
        <v>614</v>
      </c>
      <c r="I11" t="s">
        <v>606</v>
      </c>
      <c r="J11" t="s">
        <v>606</v>
      </c>
      <c r="L11" t="s">
        <v>606</v>
      </c>
      <c r="M11">
        <f t="shared" si="1"/>
        <v>3</v>
      </c>
      <c r="N11" s="15" t="s">
        <v>625</v>
      </c>
    </row>
    <row r="12" spans="1:14" hidden="1" x14ac:dyDescent="0.25">
      <c r="A12" t="str">
        <f t="shared" si="0"/>
        <v>350016368</v>
      </c>
      <c r="B12">
        <f>COUNTIF($D$2:D12,D12)</f>
        <v>8</v>
      </c>
      <c r="C12" s="15">
        <v>35001636</v>
      </c>
      <c r="D12" s="15" t="s">
        <v>613</v>
      </c>
      <c r="E12" s="16" t="s">
        <v>626</v>
      </c>
      <c r="F12" s="16">
        <v>40</v>
      </c>
      <c r="G12" s="15" t="s">
        <v>614</v>
      </c>
      <c r="H12" s="15" t="s">
        <v>606</v>
      </c>
      <c r="J12" t="s">
        <v>606</v>
      </c>
      <c r="L12" t="s">
        <v>606</v>
      </c>
      <c r="M12">
        <f t="shared" si="1"/>
        <v>3</v>
      </c>
      <c r="N12" s="15" t="s">
        <v>617</v>
      </c>
    </row>
    <row r="13" spans="1:14" hidden="1" x14ac:dyDescent="0.25">
      <c r="A13" t="str">
        <f t="shared" si="0"/>
        <v>350016369</v>
      </c>
      <c r="B13">
        <f>COUNTIF($D$2:D13,D13)</f>
        <v>9</v>
      </c>
      <c r="C13" s="15">
        <v>35001636</v>
      </c>
      <c r="D13" s="15" t="s">
        <v>613</v>
      </c>
      <c r="E13" s="16" t="s">
        <v>627</v>
      </c>
      <c r="F13" s="16">
        <v>40</v>
      </c>
      <c r="G13" s="15" t="s">
        <v>614</v>
      </c>
      <c r="H13" s="15" t="s">
        <v>606</v>
      </c>
      <c r="I13" t="s">
        <v>606</v>
      </c>
      <c r="K13" t="s">
        <v>606</v>
      </c>
      <c r="M13">
        <f t="shared" si="1"/>
        <v>3</v>
      </c>
      <c r="N13" s="15" t="s">
        <v>628</v>
      </c>
    </row>
    <row r="14" spans="1:14" hidden="1" x14ac:dyDescent="0.25">
      <c r="A14" t="str">
        <f t="shared" si="0"/>
        <v>3500163610</v>
      </c>
      <c r="B14">
        <f>COUNTIF($D$2:D14,D14)</f>
        <v>10</v>
      </c>
      <c r="C14" s="15">
        <v>35001636</v>
      </c>
      <c r="D14" s="15" t="s">
        <v>613</v>
      </c>
      <c r="E14" s="16" t="s">
        <v>619</v>
      </c>
      <c r="F14" s="16">
        <v>40</v>
      </c>
      <c r="G14" s="15" t="s">
        <v>614</v>
      </c>
      <c r="J14" t="s">
        <v>606</v>
      </c>
      <c r="K14" t="s">
        <v>606</v>
      </c>
      <c r="L14" t="s">
        <v>606</v>
      </c>
      <c r="M14">
        <f t="shared" si="1"/>
        <v>3</v>
      </c>
      <c r="N14" s="15" t="s">
        <v>629</v>
      </c>
    </row>
    <row r="15" spans="1:14" hidden="1" x14ac:dyDescent="0.25">
      <c r="A15" t="str">
        <f t="shared" si="0"/>
        <v>350026281</v>
      </c>
      <c r="B15">
        <f>COUNTIF($D$2:D15,D15)</f>
        <v>1</v>
      </c>
      <c r="C15" s="15">
        <v>35002628</v>
      </c>
      <c r="D15" s="15" t="s">
        <v>734</v>
      </c>
      <c r="E15" s="16" t="s">
        <v>616</v>
      </c>
      <c r="F15" s="16">
        <v>40</v>
      </c>
      <c r="G15" s="15" t="s">
        <v>614</v>
      </c>
      <c r="J15" t="s">
        <v>606</v>
      </c>
      <c r="L15" t="s">
        <v>606</v>
      </c>
      <c r="M15">
        <f t="shared" si="1"/>
        <v>2</v>
      </c>
      <c r="N15" s="15" t="s">
        <v>630</v>
      </c>
    </row>
    <row r="16" spans="1:14" hidden="1" x14ac:dyDescent="0.25">
      <c r="A16" t="str">
        <f t="shared" si="0"/>
        <v>350026282</v>
      </c>
      <c r="B16">
        <f>COUNTIF($D$2:D16,D16)</f>
        <v>2</v>
      </c>
      <c r="C16" s="15">
        <v>35002628</v>
      </c>
      <c r="D16" s="15" t="s">
        <v>734</v>
      </c>
      <c r="E16" s="16" t="s">
        <v>619</v>
      </c>
      <c r="F16" s="16">
        <v>40</v>
      </c>
      <c r="G16" s="15" t="s">
        <v>614</v>
      </c>
      <c r="J16" t="s">
        <v>606</v>
      </c>
      <c r="L16" t="s">
        <v>606</v>
      </c>
      <c r="M16">
        <f t="shared" si="1"/>
        <v>2</v>
      </c>
      <c r="N16" s="15" t="s">
        <v>630</v>
      </c>
    </row>
    <row r="17" spans="1:14" hidden="1" x14ac:dyDescent="0.25">
      <c r="A17" t="str">
        <f t="shared" si="0"/>
        <v>350043521</v>
      </c>
      <c r="B17">
        <f>COUNTIF($D$2:D17,D17)</f>
        <v>1</v>
      </c>
      <c r="C17" s="15">
        <v>35004352</v>
      </c>
      <c r="D17" s="15" t="s">
        <v>735</v>
      </c>
      <c r="E17" s="16" t="s">
        <v>631</v>
      </c>
      <c r="F17" s="16">
        <v>40</v>
      </c>
      <c r="G17" s="15" t="s">
        <v>614</v>
      </c>
      <c r="H17" s="15" t="s">
        <v>606</v>
      </c>
      <c r="I17" t="s">
        <v>606</v>
      </c>
      <c r="J17" t="s">
        <v>606</v>
      </c>
      <c r="L17" t="s">
        <v>606</v>
      </c>
      <c r="M17">
        <f t="shared" si="1"/>
        <v>4</v>
      </c>
      <c r="N17" s="15" t="s">
        <v>632</v>
      </c>
    </row>
    <row r="18" spans="1:14" hidden="1" x14ac:dyDescent="0.25">
      <c r="A18" t="str">
        <f t="shared" si="0"/>
        <v>350043522</v>
      </c>
      <c r="B18">
        <f>COUNTIF($D$2:D18,D18)</f>
        <v>2</v>
      </c>
      <c r="C18" s="15">
        <v>35004352</v>
      </c>
      <c r="D18" s="15" t="s">
        <v>735</v>
      </c>
      <c r="E18" s="16" t="s">
        <v>626</v>
      </c>
      <c r="F18" s="16">
        <v>40</v>
      </c>
      <c r="G18" s="15" t="s">
        <v>614</v>
      </c>
      <c r="H18" s="15" t="s">
        <v>606</v>
      </c>
      <c r="I18" t="s">
        <v>606</v>
      </c>
      <c r="K18" t="s">
        <v>606</v>
      </c>
      <c r="L18" t="s">
        <v>606</v>
      </c>
      <c r="M18">
        <f t="shared" si="1"/>
        <v>4</v>
      </c>
      <c r="N18" s="15" t="s">
        <v>633</v>
      </c>
    </row>
    <row r="19" spans="1:14" hidden="1" x14ac:dyDescent="0.25">
      <c r="A19" t="str">
        <f t="shared" si="0"/>
        <v>350043523</v>
      </c>
      <c r="B19">
        <f>COUNTIF($D$2:D19,D19)</f>
        <v>3</v>
      </c>
      <c r="C19" s="15">
        <v>35004352</v>
      </c>
      <c r="D19" s="15" t="s">
        <v>735</v>
      </c>
      <c r="E19" s="16" t="s">
        <v>604</v>
      </c>
      <c r="F19" s="16">
        <v>40</v>
      </c>
      <c r="G19" s="15" t="s">
        <v>614</v>
      </c>
      <c r="H19" s="15" t="s">
        <v>606</v>
      </c>
      <c r="I19" t="s">
        <v>606</v>
      </c>
      <c r="J19" t="s">
        <v>606</v>
      </c>
      <c r="K19" t="s">
        <v>606</v>
      </c>
      <c r="L19" t="s">
        <v>606</v>
      </c>
      <c r="M19">
        <f t="shared" si="1"/>
        <v>5</v>
      </c>
      <c r="N19" s="15" t="s">
        <v>634</v>
      </c>
    </row>
    <row r="20" spans="1:14" hidden="1" x14ac:dyDescent="0.25">
      <c r="A20" t="str">
        <f t="shared" si="0"/>
        <v>350043524</v>
      </c>
      <c r="B20">
        <f>COUNTIF($D$2:D20,D20)</f>
        <v>4</v>
      </c>
      <c r="C20" s="15">
        <v>35004352</v>
      </c>
      <c r="D20" s="15" t="s">
        <v>735</v>
      </c>
      <c r="E20" s="16" t="s">
        <v>616</v>
      </c>
      <c r="F20" s="16">
        <v>40</v>
      </c>
      <c r="G20" s="15" t="s">
        <v>614</v>
      </c>
      <c r="H20" s="15" t="s">
        <v>606</v>
      </c>
      <c r="I20" t="s">
        <v>606</v>
      </c>
      <c r="J20" t="s">
        <v>606</v>
      </c>
      <c r="K20" t="s">
        <v>606</v>
      </c>
      <c r="L20" t="s">
        <v>606</v>
      </c>
      <c r="M20">
        <f t="shared" si="1"/>
        <v>5</v>
      </c>
      <c r="N20" s="15" t="s">
        <v>634</v>
      </c>
    </row>
    <row r="21" spans="1:14" hidden="1" x14ac:dyDescent="0.25">
      <c r="A21" t="str">
        <f t="shared" si="0"/>
        <v>350053651</v>
      </c>
      <c r="B21">
        <f>COUNTIF($D$2:D21,D21)</f>
        <v>1</v>
      </c>
      <c r="C21" s="15">
        <v>35005365</v>
      </c>
      <c r="D21" s="15" t="s">
        <v>736</v>
      </c>
      <c r="E21" s="16" t="s">
        <v>753</v>
      </c>
      <c r="F21" s="16">
        <v>40</v>
      </c>
      <c r="G21" s="15" t="s">
        <v>614</v>
      </c>
      <c r="I21" t="s">
        <v>606</v>
      </c>
      <c r="K21" t="s">
        <v>606</v>
      </c>
      <c r="L21" t="s">
        <v>606</v>
      </c>
      <c r="M21">
        <f t="shared" si="1"/>
        <v>3</v>
      </c>
      <c r="N21" s="15" t="s">
        <v>618</v>
      </c>
    </row>
    <row r="22" spans="1:14" hidden="1" x14ac:dyDescent="0.25">
      <c r="A22" t="str">
        <f t="shared" si="0"/>
        <v>350066091</v>
      </c>
      <c r="B22">
        <f>COUNTIF($D$2:D22,D22)</f>
        <v>1</v>
      </c>
      <c r="C22" s="15">
        <v>35006609</v>
      </c>
      <c r="D22" s="15" t="s">
        <v>635</v>
      </c>
      <c r="E22" s="16" t="s">
        <v>616</v>
      </c>
      <c r="F22" s="16">
        <v>40</v>
      </c>
      <c r="G22" s="15" t="s">
        <v>614</v>
      </c>
      <c r="L22" t="s">
        <v>606</v>
      </c>
      <c r="M22">
        <f t="shared" si="1"/>
        <v>1</v>
      </c>
      <c r="N22" s="15" t="s">
        <v>636</v>
      </c>
    </row>
    <row r="23" spans="1:14" hidden="1" x14ac:dyDescent="0.25">
      <c r="A23" t="str">
        <f t="shared" si="0"/>
        <v>350126581</v>
      </c>
      <c r="B23">
        <f>COUNTIF($D$2:D23,D23)</f>
        <v>1</v>
      </c>
      <c r="C23" s="15">
        <v>35012658</v>
      </c>
      <c r="D23" s="15" t="s">
        <v>637</v>
      </c>
      <c r="E23" s="16" t="s">
        <v>756</v>
      </c>
      <c r="F23" s="16">
        <v>20</v>
      </c>
      <c r="G23" s="15" t="s">
        <v>614</v>
      </c>
      <c r="H23" s="15" t="s">
        <v>606</v>
      </c>
      <c r="I23" t="s">
        <v>606</v>
      </c>
      <c r="K23" t="s">
        <v>606</v>
      </c>
      <c r="M23">
        <f t="shared" si="1"/>
        <v>3</v>
      </c>
      <c r="N23" s="15" t="s">
        <v>638</v>
      </c>
    </row>
    <row r="24" spans="1:14" hidden="1" x14ac:dyDescent="0.25">
      <c r="A24" t="str">
        <f t="shared" si="0"/>
        <v>350126582</v>
      </c>
      <c r="B24">
        <f>COUNTIF($D$2:D24,D24)</f>
        <v>2</v>
      </c>
      <c r="C24" s="15">
        <v>35012658</v>
      </c>
      <c r="D24" s="15" t="s">
        <v>637</v>
      </c>
      <c r="E24" s="16" t="s">
        <v>609</v>
      </c>
      <c r="F24" s="16">
        <v>20</v>
      </c>
      <c r="G24" s="15" t="s">
        <v>614</v>
      </c>
      <c r="I24" t="s">
        <v>606</v>
      </c>
      <c r="J24" t="s">
        <v>606</v>
      </c>
      <c r="K24" t="s">
        <v>606</v>
      </c>
      <c r="M24">
        <f t="shared" si="1"/>
        <v>3</v>
      </c>
      <c r="N24" s="15" t="s">
        <v>639</v>
      </c>
    </row>
    <row r="25" spans="1:14" hidden="1" x14ac:dyDescent="0.25">
      <c r="A25" t="str">
        <f t="shared" si="0"/>
        <v>350126583</v>
      </c>
      <c r="B25">
        <f>COUNTIF($D$2:D25,D25)</f>
        <v>3</v>
      </c>
      <c r="C25" s="15">
        <v>35012658</v>
      </c>
      <c r="D25" s="15" t="s">
        <v>637</v>
      </c>
      <c r="E25" s="16" t="s">
        <v>619</v>
      </c>
      <c r="F25" s="16">
        <v>40</v>
      </c>
      <c r="G25" s="15" t="s">
        <v>614</v>
      </c>
      <c r="I25" t="s">
        <v>606</v>
      </c>
      <c r="J25" t="s">
        <v>606</v>
      </c>
      <c r="K25" t="s">
        <v>606</v>
      </c>
      <c r="M25">
        <f t="shared" si="1"/>
        <v>3</v>
      </c>
      <c r="N25" s="15" t="s">
        <v>640</v>
      </c>
    </row>
    <row r="26" spans="1:14" hidden="1" x14ac:dyDescent="0.25">
      <c r="A26" t="str">
        <f t="shared" si="0"/>
        <v>350126584</v>
      </c>
      <c r="B26">
        <f>COUNTIF($D$2:D26,D26)</f>
        <v>4</v>
      </c>
      <c r="C26" s="15">
        <v>35012658</v>
      </c>
      <c r="D26" s="15" t="s">
        <v>637</v>
      </c>
      <c r="E26" s="16" t="s">
        <v>624</v>
      </c>
      <c r="F26" s="16">
        <v>40</v>
      </c>
      <c r="G26" s="15" t="s">
        <v>614</v>
      </c>
      <c r="J26" t="s">
        <v>606</v>
      </c>
      <c r="K26" t="s">
        <v>606</v>
      </c>
      <c r="L26" t="s">
        <v>606</v>
      </c>
      <c r="M26">
        <f t="shared" si="1"/>
        <v>3</v>
      </c>
      <c r="N26" s="15" t="s">
        <v>641</v>
      </c>
    </row>
    <row r="27" spans="1:14" hidden="1" x14ac:dyDescent="0.25">
      <c r="A27" t="str">
        <f t="shared" si="0"/>
        <v>350126585</v>
      </c>
      <c r="B27">
        <f>COUNTIF($D$2:D27,D27)</f>
        <v>5</v>
      </c>
      <c r="C27" s="15">
        <v>35012658</v>
      </c>
      <c r="D27" s="15" t="s">
        <v>637</v>
      </c>
      <c r="E27" s="16" t="s">
        <v>626</v>
      </c>
      <c r="F27" s="16">
        <v>40</v>
      </c>
      <c r="G27" s="15" t="s">
        <v>614</v>
      </c>
      <c r="H27" s="15" t="s">
        <v>606</v>
      </c>
      <c r="I27" t="s">
        <v>606</v>
      </c>
      <c r="J27" t="s">
        <v>606</v>
      </c>
      <c r="M27">
        <f t="shared" si="1"/>
        <v>3</v>
      </c>
      <c r="N27" s="15" t="s">
        <v>642</v>
      </c>
    </row>
    <row r="28" spans="1:14" hidden="1" x14ac:dyDescent="0.25">
      <c r="A28" t="str">
        <f t="shared" si="0"/>
        <v>350126586</v>
      </c>
      <c r="B28">
        <f>COUNTIF($D$2:D28,D28)</f>
        <v>6</v>
      </c>
      <c r="C28" s="15">
        <v>35012658</v>
      </c>
      <c r="D28" s="15" t="s">
        <v>637</v>
      </c>
      <c r="E28" s="16" t="s">
        <v>621</v>
      </c>
      <c r="F28" s="16">
        <v>20</v>
      </c>
      <c r="G28" s="15" t="s">
        <v>614</v>
      </c>
      <c r="I28" t="s">
        <v>606</v>
      </c>
      <c r="K28" t="s">
        <v>606</v>
      </c>
      <c r="L28" t="s">
        <v>606</v>
      </c>
      <c r="M28">
        <f t="shared" si="1"/>
        <v>3</v>
      </c>
      <c r="N28" s="15" t="s">
        <v>643</v>
      </c>
    </row>
    <row r="29" spans="1:14" hidden="1" x14ac:dyDescent="0.25">
      <c r="A29" t="str">
        <f t="shared" si="0"/>
        <v>350139611</v>
      </c>
      <c r="B29">
        <f>COUNTIF($D$2:D29,D29)</f>
        <v>1</v>
      </c>
      <c r="C29" s="15">
        <v>35013961</v>
      </c>
      <c r="D29" s="15" t="s">
        <v>737</v>
      </c>
      <c r="E29" s="16" t="s">
        <v>626</v>
      </c>
      <c r="F29" s="16">
        <v>40</v>
      </c>
      <c r="G29" s="15" t="s">
        <v>614</v>
      </c>
      <c r="I29" t="s">
        <v>606</v>
      </c>
      <c r="J29" t="s">
        <v>606</v>
      </c>
      <c r="K29" t="s">
        <v>606</v>
      </c>
      <c r="M29">
        <f t="shared" si="1"/>
        <v>3</v>
      </c>
      <c r="N29" s="15" t="s">
        <v>644</v>
      </c>
    </row>
    <row r="30" spans="1:14" hidden="1" x14ac:dyDescent="0.25">
      <c r="A30" t="str">
        <f t="shared" si="0"/>
        <v>350139612</v>
      </c>
      <c r="B30">
        <f>COUNTIF($D$2:D30,D30)</f>
        <v>2</v>
      </c>
      <c r="C30" s="15">
        <v>35013961</v>
      </c>
      <c r="D30" s="15" t="s">
        <v>737</v>
      </c>
      <c r="E30" s="16" t="s">
        <v>619</v>
      </c>
      <c r="F30" s="16">
        <v>40</v>
      </c>
      <c r="G30" s="15" t="s">
        <v>614</v>
      </c>
      <c r="H30" s="15" t="s">
        <v>606</v>
      </c>
      <c r="K30" t="s">
        <v>606</v>
      </c>
      <c r="L30" t="s">
        <v>606</v>
      </c>
      <c r="M30">
        <f t="shared" si="1"/>
        <v>3</v>
      </c>
      <c r="N30" s="15" t="s">
        <v>645</v>
      </c>
    </row>
    <row r="31" spans="1:14" hidden="1" x14ac:dyDescent="0.25">
      <c r="A31" t="str">
        <f t="shared" si="0"/>
        <v>350143081</v>
      </c>
      <c r="B31">
        <f>COUNTIF($D$2:D31,D31)</f>
        <v>1</v>
      </c>
      <c r="C31" s="15">
        <v>35014308</v>
      </c>
      <c r="D31" s="15" t="s">
        <v>646</v>
      </c>
      <c r="E31" s="16" t="s">
        <v>616</v>
      </c>
      <c r="F31" s="16">
        <v>40</v>
      </c>
      <c r="G31" s="15" t="s">
        <v>605</v>
      </c>
      <c r="H31" s="15" t="s">
        <v>606</v>
      </c>
      <c r="I31" t="s">
        <v>606</v>
      </c>
      <c r="J31" t="s">
        <v>606</v>
      </c>
      <c r="M31">
        <f t="shared" si="1"/>
        <v>3</v>
      </c>
      <c r="N31" s="15" t="s">
        <v>647</v>
      </c>
    </row>
    <row r="32" spans="1:14" hidden="1" x14ac:dyDescent="0.25">
      <c r="A32" t="str">
        <f t="shared" si="0"/>
        <v>350143082</v>
      </c>
      <c r="B32">
        <f>COUNTIF($D$2:D32,D32)</f>
        <v>2</v>
      </c>
      <c r="C32" s="15">
        <v>35014308</v>
      </c>
      <c r="D32" s="15" t="s">
        <v>646</v>
      </c>
      <c r="E32" s="16" t="s">
        <v>616</v>
      </c>
      <c r="F32" s="16">
        <v>40</v>
      </c>
      <c r="G32" s="15" t="s">
        <v>614</v>
      </c>
      <c r="H32" s="15" t="s">
        <v>606</v>
      </c>
      <c r="I32" t="s">
        <v>606</v>
      </c>
      <c r="J32" t="s">
        <v>606</v>
      </c>
      <c r="M32">
        <f t="shared" si="1"/>
        <v>3</v>
      </c>
      <c r="N32" s="15" t="s">
        <v>642</v>
      </c>
    </row>
    <row r="33" spans="1:14" hidden="1" x14ac:dyDescent="0.25">
      <c r="A33" t="str">
        <f t="shared" si="0"/>
        <v>350143083</v>
      </c>
      <c r="B33">
        <f>COUNTIF($D$2:D33,D33)</f>
        <v>3</v>
      </c>
      <c r="C33" s="15">
        <v>35014308</v>
      </c>
      <c r="D33" s="15" t="s">
        <v>646</v>
      </c>
      <c r="E33" s="16" t="s">
        <v>621</v>
      </c>
      <c r="F33" s="16">
        <v>20</v>
      </c>
      <c r="G33" s="15" t="s">
        <v>605</v>
      </c>
      <c r="H33" s="15" t="s">
        <v>606</v>
      </c>
      <c r="I33" t="s">
        <v>606</v>
      </c>
      <c r="J33" t="s">
        <v>606</v>
      </c>
      <c r="M33">
        <f t="shared" si="1"/>
        <v>3</v>
      </c>
      <c r="N33" s="15" t="s">
        <v>647</v>
      </c>
    </row>
    <row r="34" spans="1:14" hidden="1" x14ac:dyDescent="0.25">
      <c r="A34" t="str">
        <f t="shared" si="0"/>
        <v>350143084</v>
      </c>
      <c r="B34">
        <f>COUNTIF($D$2:D34,D34)</f>
        <v>4</v>
      </c>
      <c r="C34" s="15">
        <v>35014308</v>
      </c>
      <c r="D34" s="15" t="s">
        <v>646</v>
      </c>
      <c r="E34" s="16" t="s">
        <v>621</v>
      </c>
      <c r="F34" s="16">
        <v>20</v>
      </c>
      <c r="G34" s="15" t="s">
        <v>614</v>
      </c>
      <c r="H34" s="15" t="s">
        <v>606</v>
      </c>
      <c r="I34" t="s">
        <v>606</v>
      </c>
      <c r="J34" t="s">
        <v>606</v>
      </c>
      <c r="M34">
        <f t="shared" si="1"/>
        <v>3</v>
      </c>
      <c r="N34" s="15" t="s">
        <v>648</v>
      </c>
    </row>
    <row r="35" spans="1:14" hidden="1" x14ac:dyDescent="0.25">
      <c r="A35" t="str">
        <f t="shared" si="0"/>
        <v>350143085</v>
      </c>
      <c r="B35">
        <f>COUNTIF($D$2:D35,D35)</f>
        <v>5</v>
      </c>
      <c r="C35" s="15">
        <v>35014308</v>
      </c>
      <c r="D35" s="15" t="s">
        <v>646</v>
      </c>
      <c r="E35" s="16" t="s">
        <v>619</v>
      </c>
      <c r="F35" s="16">
        <v>40</v>
      </c>
      <c r="G35" s="15" t="s">
        <v>605</v>
      </c>
      <c r="J35" t="s">
        <v>606</v>
      </c>
      <c r="K35" t="s">
        <v>606</v>
      </c>
      <c r="L35" t="s">
        <v>606</v>
      </c>
      <c r="M35">
        <f t="shared" si="1"/>
        <v>3</v>
      </c>
      <c r="N35" s="15" t="s">
        <v>649</v>
      </c>
    </row>
    <row r="36" spans="1:14" hidden="1" x14ac:dyDescent="0.25">
      <c r="A36" t="str">
        <f t="shared" si="0"/>
        <v>350143086</v>
      </c>
      <c r="B36">
        <f>COUNTIF($D$2:D36,D36)</f>
        <v>6</v>
      </c>
      <c r="C36" s="15">
        <v>35014308</v>
      </c>
      <c r="D36" s="15" t="s">
        <v>646</v>
      </c>
      <c r="E36" s="16" t="s">
        <v>626</v>
      </c>
      <c r="F36" s="16">
        <v>40</v>
      </c>
      <c r="G36" s="15" t="s">
        <v>614</v>
      </c>
      <c r="J36" t="s">
        <v>606</v>
      </c>
      <c r="K36" t="s">
        <v>606</v>
      </c>
      <c r="L36" t="s">
        <v>606</v>
      </c>
      <c r="M36">
        <f t="shared" si="1"/>
        <v>3</v>
      </c>
      <c r="N36" s="15" t="s">
        <v>629</v>
      </c>
    </row>
    <row r="37" spans="1:14" hidden="1" x14ac:dyDescent="0.25">
      <c r="A37" t="str">
        <f t="shared" si="0"/>
        <v>350162381</v>
      </c>
      <c r="B37">
        <f>COUNTIF($D$2:D37,D37)</f>
        <v>1</v>
      </c>
      <c r="C37" s="15">
        <v>35016238</v>
      </c>
      <c r="D37" s="15" t="s">
        <v>650</v>
      </c>
      <c r="E37" s="16" t="s">
        <v>604</v>
      </c>
      <c r="F37" s="16">
        <v>40</v>
      </c>
      <c r="G37" s="15" t="s">
        <v>605</v>
      </c>
      <c r="H37" s="15" t="s">
        <v>606</v>
      </c>
      <c r="I37" t="s">
        <v>606</v>
      </c>
      <c r="M37">
        <f t="shared" si="1"/>
        <v>2</v>
      </c>
      <c r="N37" s="15" t="s">
        <v>651</v>
      </c>
    </row>
    <row r="38" spans="1:14" hidden="1" x14ac:dyDescent="0.25">
      <c r="A38" t="str">
        <f t="shared" si="0"/>
        <v>350162382</v>
      </c>
      <c r="B38">
        <f>COUNTIF($D$2:D38,D38)</f>
        <v>2</v>
      </c>
      <c r="C38" s="15">
        <v>35016238</v>
      </c>
      <c r="D38" s="15" t="s">
        <v>650</v>
      </c>
      <c r="E38" s="16" t="s">
        <v>753</v>
      </c>
      <c r="F38" s="16">
        <v>40</v>
      </c>
      <c r="G38" s="15" t="s">
        <v>605</v>
      </c>
      <c r="J38" t="s">
        <v>606</v>
      </c>
      <c r="K38" t="s">
        <v>606</v>
      </c>
      <c r="M38">
        <f t="shared" si="1"/>
        <v>2</v>
      </c>
      <c r="N38" s="15" t="s">
        <v>652</v>
      </c>
    </row>
    <row r="39" spans="1:14" hidden="1" x14ac:dyDescent="0.25">
      <c r="A39" t="str">
        <f t="shared" si="0"/>
        <v>350163541</v>
      </c>
      <c r="B39">
        <f>COUNTIF($D$2:D39,D39)</f>
        <v>1</v>
      </c>
      <c r="C39" s="15">
        <v>35016354</v>
      </c>
      <c r="D39" s="15" t="s">
        <v>653</v>
      </c>
      <c r="E39" s="16" t="s">
        <v>619</v>
      </c>
      <c r="F39" s="16">
        <v>40</v>
      </c>
      <c r="G39" s="15" t="s">
        <v>614</v>
      </c>
      <c r="H39" s="15" t="s">
        <v>606</v>
      </c>
      <c r="I39" t="s">
        <v>606</v>
      </c>
      <c r="J39" t="s">
        <v>606</v>
      </c>
      <c r="K39" t="s">
        <v>606</v>
      </c>
      <c r="L39" t="s">
        <v>606</v>
      </c>
      <c r="M39">
        <f t="shared" si="1"/>
        <v>5</v>
      </c>
      <c r="N39" s="15" t="s">
        <v>654</v>
      </c>
    </row>
    <row r="40" spans="1:14" hidden="1" x14ac:dyDescent="0.25">
      <c r="A40" t="str">
        <f t="shared" si="0"/>
        <v>350163542</v>
      </c>
      <c r="B40">
        <f>COUNTIF($D$2:D40,D40)</f>
        <v>2</v>
      </c>
      <c r="C40" s="15">
        <v>35016354</v>
      </c>
      <c r="D40" s="15" t="s">
        <v>653</v>
      </c>
      <c r="E40" s="16" t="s">
        <v>624</v>
      </c>
      <c r="F40" s="16">
        <v>40</v>
      </c>
      <c r="G40" s="15" t="s">
        <v>614</v>
      </c>
      <c r="H40" s="15" t="s">
        <v>606</v>
      </c>
      <c r="I40" t="s">
        <v>606</v>
      </c>
      <c r="J40" t="s">
        <v>606</v>
      </c>
      <c r="K40" t="s">
        <v>606</v>
      </c>
      <c r="L40" t="s">
        <v>606</v>
      </c>
      <c r="M40">
        <f t="shared" si="1"/>
        <v>5</v>
      </c>
      <c r="N40" s="15" t="s">
        <v>654</v>
      </c>
    </row>
    <row r="41" spans="1:14" hidden="1" x14ac:dyDescent="0.25">
      <c r="A41" t="str">
        <f t="shared" si="0"/>
        <v>350167241</v>
      </c>
      <c r="B41">
        <f>COUNTIF($D$2:D41,D41)</f>
        <v>1</v>
      </c>
      <c r="C41" s="15">
        <v>35016724</v>
      </c>
      <c r="D41" s="15" t="s">
        <v>655</v>
      </c>
      <c r="E41" s="16" t="s">
        <v>626</v>
      </c>
      <c r="F41" s="16">
        <v>40</v>
      </c>
      <c r="G41" s="15" t="s">
        <v>614</v>
      </c>
      <c r="I41" t="s">
        <v>606</v>
      </c>
      <c r="J41" t="s">
        <v>606</v>
      </c>
      <c r="K41" t="s">
        <v>606</v>
      </c>
      <c r="M41">
        <f t="shared" si="1"/>
        <v>3</v>
      </c>
      <c r="N41" s="15" t="s">
        <v>656</v>
      </c>
    </row>
    <row r="42" spans="1:14" hidden="1" x14ac:dyDescent="0.25">
      <c r="A42" t="str">
        <f t="shared" si="0"/>
        <v>350167242</v>
      </c>
      <c r="B42">
        <f>COUNTIF($D$2:D42,D42)</f>
        <v>2</v>
      </c>
      <c r="C42" s="15">
        <v>35016724</v>
      </c>
      <c r="D42" s="15" t="s">
        <v>655</v>
      </c>
      <c r="E42" s="16" t="s">
        <v>604</v>
      </c>
      <c r="F42" s="16">
        <v>30</v>
      </c>
      <c r="G42" s="15" t="s">
        <v>614</v>
      </c>
      <c r="H42" s="15" t="s">
        <v>606</v>
      </c>
      <c r="I42" t="s">
        <v>606</v>
      </c>
      <c r="L42" t="s">
        <v>606</v>
      </c>
      <c r="M42">
        <f t="shared" si="1"/>
        <v>3</v>
      </c>
      <c r="N42" s="15" t="s">
        <v>657</v>
      </c>
    </row>
    <row r="43" spans="1:14" hidden="1" x14ac:dyDescent="0.25">
      <c r="A43" t="str">
        <f t="shared" si="0"/>
        <v>350196891</v>
      </c>
      <c r="B43">
        <f>COUNTIF($D$2:D43,D43)</f>
        <v>1</v>
      </c>
      <c r="C43" s="15">
        <v>35019689</v>
      </c>
      <c r="D43" s="15" t="s">
        <v>658</v>
      </c>
      <c r="E43" s="16" t="s">
        <v>616</v>
      </c>
      <c r="F43" s="16">
        <v>40</v>
      </c>
      <c r="G43" s="15" t="s">
        <v>614</v>
      </c>
      <c r="H43" s="15" t="s">
        <v>606</v>
      </c>
      <c r="I43" t="s">
        <v>606</v>
      </c>
      <c r="J43" t="s">
        <v>606</v>
      </c>
      <c r="K43" t="s">
        <v>606</v>
      </c>
      <c r="L43" t="s">
        <v>606</v>
      </c>
      <c r="M43">
        <f t="shared" si="1"/>
        <v>5</v>
      </c>
      <c r="N43" s="15" t="s">
        <v>654</v>
      </c>
    </row>
    <row r="44" spans="1:14" hidden="1" x14ac:dyDescent="0.25">
      <c r="A44" t="str">
        <f t="shared" si="0"/>
        <v>350196892</v>
      </c>
      <c r="B44">
        <f>COUNTIF($D$2:D44,D44)</f>
        <v>2</v>
      </c>
      <c r="C44" s="15">
        <v>35019689</v>
      </c>
      <c r="D44" s="15" t="s">
        <v>658</v>
      </c>
      <c r="E44" s="16" t="s">
        <v>611</v>
      </c>
      <c r="F44" s="16">
        <v>40</v>
      </c>
      <c r="G44" s="15" t="s">
        <v>614</v>
      </c>
      <c r="H44" s="15" t="s">
        <v>606</v>
      </c>
      <c r="I44" t="s">
        <v>606</v>
      </c>
      <c r="J44" t="s">
        <v>606</v>
      </c>
      <c r="K44" t="s">
        <v>606</v>
      </c>
      <c r="L44" t="s">
        <v>606</v>
      </c>
      <c r="M44">
        <f t="shared" si="1"/>
        <v>5</v>
      </c>
      <c r="N44" s="15" t="s">
        <v>654</v>
      </c>
    </row>
    <row r="45" spans="1:14" hidden="1" x14ac:dyDescent="0.25">
      <c r="A45" t="str">
        <f t="shared" si="0"/>
        <v>350202051</v>
      </c>
      <c r="B45">
        <f>COUNTIF($D$2:D45,D45)</f>
        <v>1</v>
      </c>
      <c r="C45" s="15">
        <v>35020205</v>
      </c>
      <c r="D45" s="15" t="s">
        <v>659</v>
      </c>
      <c r="E45" s="16" t="s">
        <v>616</v>
      </c>
      <c r="F45" s="16">
        <v>40</v>
      </c>
      <c r="G45" s="15" t="s">
        <v>605</v>
      </c>
      <c r="H45" s="15" t="s">
        <v>606</v>
      </c>
      <c r="I45" t="s">
        <v>606</v>
      </c>
      <c r="J45" t="s">
        <v>606</v>
      </c>
      <c r="K45" t="s">
        <v>606</v>
      </c>
      <c r="L45" t="s">
        <v>606</v>
      </c>
      <c r="M45">
        <f t="shared" si="1"/>
        <v>5</v>
      </c>
      <c r="N45" s="15" t="s">
        <v>660</v>
      </c>
    </row>
    <row r="46" spans="1:14" hidden="1" x14ac:dyDescent="0.25">
      <c r="A46" t="str">
        <f t="shared" si="0"/>
        <v>350218171</v>
      </c>
      <c r="B46">
        <f>COUNTIF($D$2:D46,D46)</f>
        <v>1</v>
      </c>
      <c r="C46" s="15">
        <v>35021817</v>
      </c>
      <c r="D46" s="15" t="s">
        <v>661</v>
      </c>
      <c r="E46" s="16" t="s">
        <v>626</v>
      </c>
      <c r="F46" s="16">
        <v>40</v>
      </c>
      <c r="G46" s="15" t="s">
        <v>614</v>
      </c>
      <c r="I46" t="s">
        <v>606</v>
      </c>
      <c r="J46" t="s">
        <v>606</v>
      </c>
      <c r="L46" t="s">
        <v>606</v>
      </c>
      <c r="M46">
        <f t="shared" si="1"/>
        <v>3</v>
      </c>
      <c r="N46" s="15" t="s">
        <v>662</v>
      </c>
    </row>
    <row r="47" spans="1:14" hidden="1" x14ac:dyDescent="0.25">
      <c r="A47" t="str">
        <f t="shared" si="0"/>
        <v>350218421</v>
      </c>
      <c r="B47">
        <f>COUNTIF($D$2:D47,D47)</f>
        <v>1</v>
      </c>
      <c r="C47" s="15">
        <v>35021842</v>
      </c>
      <c r="D47" s="15" t="s">
        <v>663</v>
      </c>
      <c r="E47" s="16" t="s">
        <v>611</v>
      </c>
      <c r="F47" s="16">
        <v>20</v>
      </c>
      <c r="G47" s="15" t="s">
        <v>605</v>
      </c>
      <c r="H47" s="15" t="s">
        <v>606</v>
      </c>
      <c r="J47" t="s">
        <v>606</v>
      </c>
      <c r="L47" t="s">
        <v>606</v>
      </c>
      <c r="M47">
        <f t="shared" si="1"/>
        <v>3</v>
      </c>
      <c r="N47" s="15" t="s">
        <v>664</v>
      </c>
    </row>
    <row r="48" spans="1:14" hidden="1" x14ac:dyDescent="0.25">
      <c r="A48" t="str">
        <f t="shared" si="0"/>
        <v>350218422</v>
      </c>
      <c r="B48">
        <f>COUNTIF($D$2:D48,D48)</f>
        <v>2</v>
      </c>
      <c r="C48" s="15">
        <v>35021842</v>
      </c>
      <c r="D48" s="15" t="s">
        <v>663</v>
      </c>
      <c r="E48" s="16" t="s">
        <v>756</v>
      </c>
      <c r="F48" s="16">
        <v>20</v>
      </c>
      <c r="G48" s="15" t="s">
        <v>605</v>
      </c>
      <c r="H48" s="15" t="s">
        <v>606</v>
      </c>
      <c r="J48" t="s">
        <v>606</v>
      </c>
      <c r="L48" t="s">
        <v>606</v>
      </c>
      <c r="M48">
        <f t="shared" si="1"/>
        <v>3</v>
      </c>
      <c r="N48" s="15" t="s">
        <v>664</v>
      </c>
    </row>
    <row r="49" spans="1:14" hidden="1" x14ac:dyDescent="0.25">
      <c r="A49" t="str">
        <f t="shared" si="0"/>
        <v>350218423</v>
      </c>
      <c r="B49">
        <f>COUNTIF($D$2:D49,D49)</f>
        <v>3</v>
      </c>
      <c r="C49" s="15">
        <v>35021842</v>
      </c>
      <c r="D49" s="15" t="s">
        <v>663</v>
      </c>
      <c r="E49" s="16" t="s">
        <v>609</v>
      </c>
      <c r="F49" s="16">
        <v>20</v>
      </c>
      <c r="G49" s="15" t="s">
        <v>614</v>
      </c>
      <c r="H49" s="15" t="s">
        <v>606</v>
      </c>
      <c r="J49" t="s">
        <v>606</v>
      </c>
      <c r="L49" t="s">
        <v>606</v>
      </c>
      <c r="M49">
        <f t="shared" si="1"/>
        <v>3</v>
      </c>
      <c r="N49" s="15" t="s">
        <v>617</v>
      </c>
    </row>
    <row r="50" spans="1:14" hidden="1" x14ac:dyDescent="0.25">
      <c r="A50" t="str">
        <f t="shared" si="0"/>
        <v>350218424</v>
      </c>
      <c r="B50">
        <f>COUNTIF($D$2:D50,D50)</f>
        <v>4</v>
      </c>
      <c r="C50" s="15">
        <v>35021842</v>
      </c>
      <c r="D50" s="15" t="s">
        <v>663</v>
      </c>
      <c r="E50" s="16" t="s">
        <v>611</v>
      </c>
      <c r="F50" s="16">
        <v>20</v>
      </c>
      <c r="G50" s="15" t="s">
        <v>614</v>
      </c>
      <c r="H50" s="15" t="s">
        <v>606</v>
      </c>
      <c r="J50" t="s">
        <v>606</v>
      </c>
      <c r="L50" t="s">
        <v>606</v>
      </c>
      <c r="M50">
        <f t="shared" si="1"/>
        <v>3</v>
      </c>
      <c r="N50" s="15" t="s">
        <v>617</v>
      </c>
    </row>
    <row r="51" spans="1:14" hidden="1" x14ac:dyDescent="0.25">
      <c r="A51" t="str">
        <f t="shared" si="0"/>
        <v>350218425</v>
      </c>
      <c r="B51">
        <f>COUNTIF($D$2:D51,D51)</f>
        <v>5</v>
      </c>
      <c r="C51" s="15">
        <v>35021842</v>
      </c>
      <c r="D51" s="15" t="s">
        <v>663</v>
      </c>
      <c r="E51" s="16" t="s">
        <v>616</v>
      </c>
      <c r="F51" s="16">
        <v>40</v>
      </c>
      <c r="G51" s="15" t="s">
        <v>614</v>
      </c>
      <c r="H51" s="15" t="s">
        <v>606</v>
      </c>
      <c r="J51" t="s">
        <v>606</v>
      </c>
      <c r="L51" t="s">
        <v>606</v>
      </c>
      <c r="M51">
        <f t="shared" si="1"/>
        <v>3</v>
      </c>
      <c r="N51" s="15" t="s">
        <v>617</v>
      </c>
    </row>
    <row r="52" spans="1:14" hidden="1" x14ac:dyDescent="0.25">
      <c r="A52" t="str">
        <f t="shared" si="0"/>
        <v>350218426</v>
      </c>
      <c r="B52">
        <f>COUNTIF($D$2:D52,D52)</f>
        <v>6</v>
      </c>
      <c r="C52" s="15">
        <v>35021842</v>
      </c>
      <c r="D52" s="15" t="s">
        <v>663</v>
      </c>
      <c r="E52" s="16" t="s">
        <v>624</v>
      </c>
      <c r="F52" s="16">
        <v>40</v>
      </c>
      <c r="G52" s="15" t="s">
        <v>614</v>
      </c>
      <c r="H52" s="15" t="s">
        <v>606</v>
      </c>
      <c r="J52" t="s">
        <v>606</v>
      </c>
      <c r="L52" t="s">
        <v>606</v>
      </c>
      <c r="M52">
        <f t="shared" si="1"/>
        <v>3</v>
      </c>
      <c r="N52" s="15" t="s">
        <v>617</v>
      </c>
    </row>
    <row r="53" spans="1:14" hidden="1" x14ac:dyDescent="0.25">
      <c r="A53" t="str">
        <f t="shared" si="0"/>
        <v>350218427</v>
      </c>
      <c r="B53">
        <f>COUNTIF($D$2:D53,D53)</f>
        <v>7</v>
      </c>
      <c r="C53" s="15">
        <v>35021842</v>
      </c>
      <c r="D53" s="15" t="s">
        <v>663</v>
      </c>
      <c r="E53" s="16" t="s">
        <v>626</v>
      </c>
      <c r="F53" s="16">
        <v>40</v>
      </c>
      <c r="G53" s="15" t="s">
        <v>614</v>
      </c>
      <c r="I53" t="s">
        <v>606</v>
      </c>
      <c r="K53" t="s">
        <v>606</v>
      </c>
      <c r="L53" t="s">
        <v>606</v>
      </c>
      <c r="M53">
        <f t="shared" si="1"/>
        <v>3</v>
      </c>
      <c r="N53" s="15" t="s">
        <v>618</v>
      </c>
    </row>
    <row r="54" spans="1:14" hidden="1" x14ac:dyDescent="0.25">
      <c r="A54" t="str">
        <f t="shared" si="0"/>
        <v>350245691</v>
      </c>
      <c r="B54">
        <f>COUNTIF($D$2:D54,D54)</f>
        <v>1</v>
      </c>
      <c r="C54" s="15">
        <v>35024569</v>
      </c>
      <c r="D54" s="15" t="s">
        <v>665</v>
      </c>
      <c r="E54" s="16" t="s">
        <v>756</v>
      </c>
      <c r="F54" s="16">
        <v>20</v>
      </c>
      <c r="G54" s="15" t="s">
        <v>614</v>
      </c>
      <c r="I54" t="s">
        <v>606</v>
      </c>
      <c r="J54" t="s">
        <v>606</v>
      </c>
      <c r="L54" t="s">
        <v>606</v>
      </c>
      <c r="M54">
        <f t="shared" si="1"/>
        <v>3</v>
      </c>
      <c r="N54" s="15" t="s">
        <v>625</v>
      </c>
    </row>
    <row r="55" spans="1:14" hidden="1" x14ac:dyDescent="0.25">
      <c r="A55" t="str">
        <f t="shared" si="0"/>
        <v>350245692</v>
      </c>
      <c r="B55">
        <f>COUNTIF($D$2:D55,D55)</f>
        <v>2</v>
      </c>
      <c r="C55" s="15">
        <v>35024569</v>
      </c>
      <c r="D55" s="15" t="s">
        <v>665</v>
      </c>
      <c r="E55" s="16" t="s">
        <v>609</v>
      </c>
      <c r="F55" s="16">
        <v>20</v>
      </c>
      <c r="G55" s="15" t="s">
        <v>614</v>
      </c>
      <c r="H55" s="15" t="s">
        <v>606</v>
      </c>
      <c r="I55" t="s">
        <v>606</v>
      </c>
      <c r="K55" t="s">
        <v>606</v>
      </c>
      <c r="M55">
        <f t="shared" si="1"/>
        <v>3</v>
      </c>
      <c r="N55" s="15" t="s">
        <v>628</v>
      </c>
    </row>
    <row r="56" spans="1:14" hidden="1" x14ac:dyDescent="0.25">
      <c r="A56" t="str">
        <f t="shared" si="0"/>
        <v>350245693</v>
      </c>
      <c r="B56">
        <f>COUNTIF($D$2:D56,D56)</f>
        <v>3</v>
      </c>
      <c r="C56" s="15">
        <v>35024569</v>
      </c>
      <c r="D56" s="15" t="s">
        <v>665</v>
      </c>
      <c r="E56" s="16" t="s">
        <v>604</v>
      </c>
      <c r="F56" s="16">
        <v>20</v>
      </c>
      <c r="G56" s="15" t="s">
        <v>614</v>
      </c>
      <c r="H56" s="15" t="s">
        <v>606</v>
      </c>
      <c r="J56" t="s">
        <v>606</v>
      </c>
      <c r="L56" t="s">
        <v>606</v>
      </c>
      <c r="M56">
        <f t="shared" si="1"/>
        <v>3</v>
      </c>
      <c r="N56" s="15" t="s">
        <v>617</v>
      </c>
    </row>
    <row r="57" spans="1:14" hidden="1" x14ac:dyDescent="0.25">
      <c r="A57" t="str">
        <f t="shared" si="0"/>
        <v>350245694</v>
      </c>
      <c r="B57">
        <f>COUNTIF($D$2:D57,D57)</f>
        <v>4</v>
      </c>
      <c r="C57" s="15">
        <v>35024569</v>
      </c>
      <c r="D57" s="15" t="s">
        <v>665</v>
      </c>
      <c r="E57" s="16" t="s">
        <v>621</v>
      </c>
      <c r="F57" s="16">
        <v>20</v>
      </c>
      <c r="G57" s="15" t="s">
        <v>605</v>
      </c>
      <c r="I57" t="s">
        <v>606</v>
      </c>
      <c r="J57" t="s">
        <v>606</v>
      </c>
      <c r="K57" t="s">
        <v>606</v>
      </c>
      <c r="M57">
        <f t="shared" si="1"/>
        <v>3</v>
      </c>
      <c r="N57" s="15" t="s">
        <v>666</v>
      </c>
    </row>
    <row r="58" spans="1:14" hidden="1" x14ac:dyDescent="0.25">
      <c r="A58" t="str">
        <f t="shared" si="0"/>
        <v>350245695</v>
      </c>
      <c r="B58">
        <f>COUNTIF($D$2:D58,D58)</f>
        <v>5</v>
      </c>
      <c r="C58" s="15">
        <v>35024569</v>
      </c>
      <c r="D58" s="15" t="s">
        <v>665</v>
      </c>
      <c r="E58" s="16" t="s">
        <v>626</v>
      </c>
      <c r="F58" s="16">
        <v>40</v>
      </c>
      <c r="G58" s="15" t="s">
        <v>614</v>
      </c>
      <c r="I58" t="s">
        <v>606</v>
      </c>
      <c r="J58" t="s">
        <v>606</v>
      </c>
      <c r="L58" t="s">
        <v>606</v>
      </c>
      <c r="M58">
        <f t="shared" si="1"/>
        <v>3</v>
      </c>
      <c r="N58" s="15" t="s">
        <v>625</v>
      </c>
    </row>
    <row r="59" spans="1:14" hidden="1" x14ac:dyDescent="0.25">
      <c r="A59" t="str">
        <f t="shared" si="0"/>
        <v>350245696</v>
      </c>
      <c r="B59">
        <f>COUNTIF($D$2:D59,D59)</f>
        <v>6</v>
      </c>
      <c r="C59" s="15">
        <v>35024569</v>
      </c>
      <c r="D59" s="15" t="s">
        <v>665</v>
      </c>
      <c r="E59" s="16" t="s">
        <v>616</v>
      </c>
      <c r="F59" s="16">
        <v>40</v>
      </c>
      <c r="G59" s="15" t="s">
        <v>614</v>
      </c>
      <c r="J59" t="s">
        <v>606</v>
      </c>
      <c r="K59" t="s">
        <v>606</v>
      </c>
      <c r="L59" t="s">
        <v>606</v>
      </c>
      <c r="M59">
        <f t="shared" si="1"/>
        <v>3</v>
      </c>
      <c r="N59" s="15" t="s">
        <v>623</v>
      </c>
    </row>
    <row r="60" spans="1:14" hidden="1" x14ac:dyDescent="0.25">
      <c r="A60" t="str">
        <f t="shared" si="0"/>
        <v>350245697</v>
      </c>
      <c r="B60">
        <f>COUNTIF($D$2:D60,D60)</f>
        <v>7</v>
      </c>
      <c r="C60" s="15">
        <v>35024569</v>
      </c>
      <c r="D60" s="15" t="s">
        <v>665</v>
      </c>
      <c r="E60" s="16" t="s">
        <v>627</v>
      </c>
      <c r="F60" s="16">
        <v>20</v>
      </c>
      <c r="G60" s="15" t="s">
        <v>614</v>
      </c>
      <c r="J60" t="s">
        <v>606</v>
      </c>
      <c r="K60" t="s">
        <v>606</v>
      </c>
      <c r="L60" t="s">
        <v>606</v>
      </c>
      <c r="M60">
        <f t="shared" si="1"/>
        <v>3</v>
      </c>
      <c r="N60" s="15" t="s">
        <v>629</v>
      </c>
    </row>
    <row r="61" spans="1:14" hidden="1" x14ac:dyDescent="0.25">
      <c r="A61" t="str">
        <f t="shared" si="0"/>
        <v>350256411</v>
      </c>
      <c r="B61">
        <f>COUNTIF($D$2:D61,D61)</f>
        <v>1</v>
      </c>
      <c r="C61" s="15">
        <v>35025641</v>
      </c>
      <c r="D61" s="15" t="s">
        <v>667</v>
      </c>
      <c r="E61" s="16" t="s">
        <v>619</v>
      </c>
      <c r="F61" s="16">
        <v>40</v>
      </c>
      <c r="G61" s="15" t="s">
        <v>614</v>
      </c>
      <c r="I61" t="s">
        <v>606</v>
      </c>
      <c r="K61" t="s">
        <v>606</v>
      </c>
      <c r="M61">
        <f t="shared" si="1"/>
        <v>2</v>
      </c>
      <c r="N61" s="15" t="s">
        <v>668</v>
      </c>
    </row>
    <row r="62" spans="1:14" hidden="1" x14ac:dyDescent="0.25">
      <c r="A62" t="str">
        <f t="shared" si="0"/>
        <v>350256412</v>
      </c>
      <c r="B62">
        <f>COUNTIF($D$2:D62,D62)</f>
        <v>2</v>
      </c>
      <c r="C62" s="15">
        <v>35025641</v>
      </c>
      <c r="D62" s="15" t="s">
        <v>667</v>
      </c>
      <c r="E62" s="16" t="s">
        <v>611</v>
      </c>
      <c r="F62" s="16">
        <v>20</v>
      </c>
      <c r="G62" s="15" t="s">
        <v>614</v>
      </c>
      <c r="H62" s="15" t="s">
        <v>606</v>
      </c>
      <c r="J62" t="s">
        <v>606</v>
      </c>
      <c r="M62">
        <f t="shared" si="1"/>
        <v>2</v>
      </c>
      <c r="N62" s="15" t="s">
        <v>669</v>
      </c>
    </row>
    <row r="63" spans="1:14" hidden="1" x14ac:dyDescent="0.25">
      <c r="A63" t="str">
        <f t="shared" si="0"/>
        <v>350256413</v>
      </c>
      <c r="B63">
        <f>COUNTIF($D$2:D63,D63)</f>
        <v>3</v>
      </c>
      <c r="C63" s="15">
        <v>35025641</v>
      </c>
      <c r="D63" s="15" t="s">
        <v>667</v>
      </c>
      <c r="E63" s="16" t="s">
        <v>611</v>
      </c>
      <c r="F63" s="16">
        <v>20</v>
      </c>
      <c r="G63" s="15" t="s">
        <v>614</v>
      </c>
      <c r="I63" t="s">
        <v>606</v>
      </c>
      <c r="K63" t="s">
        <v>606</v>
      </c>
      <c r="M63">
        <f t="shared" si="1"/>
        <v>2</v>
      </c>
      <c r="N63" s="15" t="s">
        <v>668</v>
      </c>
    </row>
    <row r="64" spans="1:14" hidden="1" x14ac:dyDescent="0.25">
      <c r="A64" t="str">
        <f t="shared" si="0"/>
        <v>350256414</v>
      </c>
      <c r="B64">
        <f>COUNTIF($D$2:D64,D64)</f>
        <v>4</v>
      </c>
      <c r="C64" s="15">
        <v>35025641</v>
      </c>
      <c r="D64" s="15" t="s">
        <v>667</v>
      </c>
      <c r="E64" s="16" t="s">
        <v>611</v>
      </c>
      <c r="F64" s="16">
        <v>20</v>
      </c>
      <c r="G64" s="15" t="s">
        <v>614</v>
      </c>
      <c r="H64" s="15" t="s">
        <v>606</v>
      </c>
      <c r="K64" t="s">
        <v>606</v>
      </c>
      <c r="M64">
        <f t="shared" si="1"/>
        <v>2</v>
      </c>
      <c r="N64" s="15" t="s">
        <v>670</v>
      </c>
    </row>
    <row r="65" spans="1:14" hidden="1" x14ac:dyDescent="0.25">
      <c r="A65" t="str">
        <f t="shared" si="0"/>
        <v>350256415</v>
      </c>
      <c r="B65">
        <f>COUNTIF($D$2:D65,D65)</f>
        <v>5</v>
      </c>
      <c r="C65" s="15">
        <v>35025641</v>
      </c>
      <c r="D65" s="15" t="s">
        <v>667</v>
      </c>
      <c r="E65" s="16" t="s">
        <v>611</v>
      </c>
      <c r="F65" s="16">
        <v>20</v>
      </c>
      <c r="G65" s="15" t="s">
        <v>614</v>
      </c>
      <c r="I65" t="s">
        <v>606</v>
      </c>
      <c r="K65" t="s">
        <v>606</v>
      </c>
      <c r="M65">
        <f t="shared" si="1"/>
        <v>2</v>
      </c>
      <c r="N65" s="15" t="s">
        <v>668</v>
      </c>
    </row>
    <row r="66" spans="1:14" hidden="1" x14ac:dyDescent="0.25">
      <c r="A66" t="str">
        <f t="shared" si="0"/>
        <v>350256416</v>
      </c>
      <c r="B66">
        <f>COUNTIF($D$2:D66,D66)</f>
        <v>6</v>
      </c>
      <c r="C66" s="15">
        <v>35025641</v>
      </c>
      <c r="D66" s="15" t="s">
        <v>667</v>
      </c>
      <c r="E66" s="16" t="s">
        <v>611</v>
      </c>
      <c r="F66" s="16">
        <v>20</v>
      </c>
      <c r="G66" s="15" t="s">
        <v>614</v>
      </c>
      <c r="H66" s="15" t="s">
        <v>606</v>
      </c>
      <c r="L66" t="s">
        <v>606</v>
      </c>
      <c r="M66">
        <f t="shared" si="1"/>
        <v>2</v>
      </c>
      <c r="N66" s="15" t="s">
        <v>671</v>
      </c>
    </row>
    <row r="67" spans="1:14" hidden="1" x14ac:dyDescent="0.25">
      <c r="A67" t="str">
        <f t="shared" ref="A67:A130" si="2">C67&amp;B67</f>
        <v>350266941</v>
      </c>
      <c r="B67">
        <f>COUNTIF($D$2:D67,D67)</f>
        <v>1</v>
      </c>
      <c r="C67" s="15">
        <v>35026694</v>
      </c>
      <c r="D67" s="15" t="s">
        <v>672</v>
      </c>
      <c r="E67" s="16" t="s">
        <v>611</v>
      </c>
      <c r="F67" s="16">
        <v>20</v>
      </c>
      <c r="G67" s="15" t="s">
        <v>614</v>
      </c>
      <c r="H67" s="15" t="s">
        <v>606</v>
      </c>
      <c r="J67" t="s">
        <v>606</v>
      </c>
      <c r="L67" t="s">
        <v>606</v>
      </c>
      <c r="M67">
        <f t="shared" ref="M67:M130" si="3">COUNTIF(H67:L67,"SIM")</f>
        <v>3</v>
      </c>
      <c r="N67" s="15" t="s">
        <v>617</v>
      </c>
    </row>
    <row r="68" spans="1:14" hidden="1" x14ac:dyDescent="0.25">
      <c r="A68" t="str">
        <f t="shared" si="2"/>
        <v>350266942</v>
      </c>
      <c r="B68">
        <f>COUNTIF($D$2:D68,D68)</f>
        <v>2</v>
      </c>
      <c r="C68" s="15">
        <v>35026694</v>
      </c>
      <c r="D68" s="15" t="s">
        <v>672</v>
      </c>
      <c r="E68" s="16" t="s">
        <v>604</v>
      </c>
      <c r="F68" s="16">
        <v>20</v>
      </c>
      <c r="G68" s="15" t="s">
        <v>614</v>
      </c>
      <c r="I68" t="s">
        <v>606</v>
      </c>
      <c r="K68" t="s">
        <v>606</v>
      </c>
      <c r="L68" t="s">
        <v>606</v>
      </c>
      <c r="M68">
        <f t="shared" si="3"/>
        <v>3</v>
      </c>
      <c r="N68" s="15" t="s">
        <v>673</v>
      </c>
    </row>
    <row r="69" spans="1:14" hidden="1" x14ac:dyDescent="0.25">
      <c r="A69" t="str">
        <f t="shared" si="2"/>
        <v>350266943</v>
      </c>
      <c r="B69">
        <f>COUNTIF($D$2:D69,D69)</f>
        <v>3</v>
      </c>
      <c r="C69" s="15">
        <v>35026694</v>
      </c>
      <c r="D69" s="15" t="s">
        <v>672</v>
      </c>
      <c r="E69" s="16" t="s">
        <v>631</v>
      </c>
      <c r="F69" s="16">
        <v>20</v>
      </c>
      <c r="G69" s="15" t="s">
        <v>614</v>
      </c>
      <c r="I69" t="s">
        <v>606</v>
      </c>
      <c r="K69" t="s">
        <v>606</v>
      </c>
      <c r="L69" t="s">
        <v>606</v>
      </c>
      <c r="M69">
        <f t="shared" si="3"/>
        <v>3</v>
      </c>
      <c r="N69" s="15" t="s">
        <v>618</v>
      </c>
    </row>
    <row r="70" spans="1:14" hidden="1" x14ac:dyDescent="0.25">
      <c r="A70" t="str">
        <f t="shared" si="2"/>
        <v>350266944</v>
      </c>
      <c r="B70">
        <f>COUNTIF($D$2:D70,D70)</f>
        <v>4</v>
      </c>
      <c r="C70" s="15">
        <v>35026694</v>
      </c>
      <c r="D70" s="15" t="s">
        <v>672</v>
      </c>
      <c r="E70" s="16" t="s">
        <v>619</v>
      </c>
      <c r="F70" s="16">
        <v>40</v>
      </c>
      <c r="G70" s="15" t="s">
        <v>614</v>
      </c>
      <c r="H70" s="15" t="s">
        <v>606</v>
      </c>
      <c r="J70" t="s">
        <v>606</v>
      </c>
      <c r="L70" t="s">
        <v>606</v>
      </c>
      <c r="M70">
        <f t="shared" si="3"/>
        <v>3</v>
      </c>
      <c r="N70" s="15" t="s">
        <v>617</v>
      </c>
    </row>
    <row r="71" spans="1:14" hidden="1" x14ac:dyDescent="0.25">
      <c r="A71" t="str">
        <f t="shared" si="2"/>
        <v>350266945</v>
      </c>
      <c r="B71">
        <f>COUNTIF($D$2:D71,D71)</f>
        <v>5</v>
      </c>
      <c r="C71" s="15">
        <v>35026694</v>
      </c>
      <c r="D71" s="15" t="s">
        <v>672</v>
      </c>
      <c r="E71" s="16" t="s">
        <v>626</v>
      </c>
      <c r="F71" s="16">
        <v>40</v>
      </c>
      <c r="G71" s="15" t="s">
        <v>614</v>
      </c>
      <c r="H71" s="15" t="s">
        <v>606</v>
      </c>
      <c r="J71" t="s">
        <v>606</v>
      </c>
      <c r="L71" t="s">
        <v>606</v>
      </c>
      <c r="M71">
        <f t="shared" si="3"/>
        <v>3</v>
      </c>
      <c r="N71" s="15" t="s">
        <v>674</v>
      </c>
    </row>
    <row r="72" spans="1:14" hidden="1" x14ac:dyDescent="0.25">
      <c r="A72" t="str">
        <f t="shared" si="2"/>
        <v>350266946</v>
      </c>
      <c r="B72">
        <f>COUNTIF($D$2:D72,D72)</f>
        <v>6</v>
      </c>
      <c r="C72" s="15">
        <v>35026694</v>
      </c>
      <c r="D72" s="15" t="s">
        <v>672</v>
      </c>
      <c r="E72" s="16" t="s">
        <v>616</v>
      </c>
      <c r="F72" s="16">
        <v>40</v>
      </c>
      <c r="G72" s="15" t="s">
        <v>614</v>
      </c>
      <c r="H72" s="15" t="s">
        <v>606</v>
      </c>
      <c r="J72" t="s">
        <v>606</v>
      </c>
      <c r="L72" t="s">
        <v>606</v>
      </c>
      <c r="M72">
        <f t="shared" si="3"/>
        <v>3</v>
      </c>
      <c r="N72" s="15" t="s">
        <v>617</v>
      </c>
    </row>
    <row r="73" spans="1:14" hidden="1" x14ac:dyDescent="0.25">
      <c r="A73" t="str">
        <f t="shared" si="2"/>
        <v>350266947</v>
      </c>
      <c r="B73">
        <f>COUNTIF($D$2:D73,D73)</f>
        <v>7</v>
      </c>
      <c r="C73" s="15">
        <v>35026694</v>
      </c>
      <c r="D73" s="15" t="s">
        <v>672</v>
      </c>
      <c r="E73" s="16" t="s">
        <v>611</v>
      </c>
      <c r="F73" s="16">
        <v>40</v>
      </c>
      <c r="G73" s="15" t="s">
        <v>614</v>
      </c>
      <c r="H73" s="15" t="s">
        <v>606</v>
      </c>
      <c r="I73" t="s">
        <v>606</v>
      </c>
      <c r="K73" t="s">
        <v>606</v>
      </c>
      <c r="M73">
        <f t="shared" si="3"/>
        <v>3</v>
      </c>
      <c r="N73" s="15" t="s">
        <v>675</v>
      </c>
    </row>
    <row r="74" spans="1:14" hidden="1" x14ac:dyDescent="0.25">
      <c r="A74" t="str">
        <f t="shared" si="2"/>
        <v>350387871</v>
      </c>
      <c r="B74">
        <f>COUNTIF($D$2:D74,D74)</f>
        <v>1</v>
      </c>
      <c r="C74" s="15">
        <v>35038787</v>
      </c>
      <c r="D74" s="15" t="s">
        <v>738</v>
      </c>
      <c r="E74" s="16" t="s">
        <v>611</v>
      </c>
      <c r="F74" s="16">
        <v>20</v>
      </c>
      <c r="G74" s="15" t="s">
        <v>605</v>
      </c>
      <c r="H74" s="15" t="s">
        <v>606</v>
      </c>
      <c r="M74">
        <f t="shared" si="3"/>
        <v>1</v>
      </c>
      <c r="N74" s="15" t="s">
        <v>676</v>
      </c>
    </row>
    <row r="75" spans="1:14" hidden="1" x14ac:dyDescent="0.25">
      <c r="A75" t="str">
        <f t="shared" si="2"/>
        <v>350387872</v>
      </c>
      <c r="B75">
        <f>COUNTIF($D$2:D75,D75)</f>
        <v>2</v>
      </c>
      <c r="C75" s="15">
        <v>35038787</v>
      </c>
      <c r="D75" s="15" t="s">
        <v>738</v>
      </c>
      <c r="E75" s="16" t="s">
        <v>756</v>
      </c>
      <c r="F75" s="16">
        <v>20</v>
      </c>
      <c r="G75" s="15" t="s">
        <v>605</v>
      </c>
      <c r="H75" s="15" t="s">
        <v>606</v>
      </c>
      <c r="M75">
        <f t="shared" si="3"/>
        <v>1</v>
      </c>
      <c r="N75" s="15" t="s">
        <v>677</v>
      </c>
    </row>
    <row r="76" spans="1:14" hidden="1" x14ac:dyDescent="0.25">
      <c r="A76" t="str">
        <f t="shared" si="2"/>
        <v>350387873</v>
      </c>
      <c r="B76">
        <f>COUNTIF($D$2:D76,D76)</f>
        <v>3</v>
      </c>
      <c r="C76" s="15">
        <v>35038787</v>
      </c>
      <c r="D76" s="15" t="s">
        <v>738</v>
      </c>
      <c r="E76" s="16" t="s">
        <v>609</v>
      </c>
      <c r="F76" s="16">
        <v>20</v>
      </c>
      <c r="G76" s="15" t="s">
        <v>614</v>
      </c>
      <c r="H76" s="15" t="s">
        <v>606</v>
      </c>
      <c r="M76">
        <f t="shared" si="3"/>
        <v>1</v>
      </c>
      <c r="N76" s="15" t="s">
        <v>678</v>
      </c>
    </row>
    <row r="77" spans="1:14" hidden="1" x14ac:dyDescent="0.25">
      <c r="A77" t="str">
        <f t="shared" si="2"/>
        <v>350387874</v>
      </c>
      <c r="B77">
        <f>COUNTIF($D$2:D77,D77)</f>
        <v>4</v>
      </c>
      <c r="C77" s="15">
        <v>35038787</v>
      </c>
      <c r="D77" s="15" t="s">
        <v>738</v>
      </c>
      <c r="E77" s="16" t="s">
        <v>679</v>
      </c>
      <c r="F77" s="16">
        <v>20</v>
      </c>
      <c r="G77" s="15" t="s">
        <v>614</v>
      </c>
      <c r="I77" t="s">
        <v>606</v>
      </c>
      <c r="M77">
        <f t="shared" si="3"/>
        <v>1</v>
      </c>
      <c r="N77" s="15" t="s">
        <v>680</v>
      </c>
    </row>
    <row r="78" spans="1:14" hidden="1" x14ac:dyDescent="0.25">
      <c r="A78" t="str">
        <f t="shared" si="2"/>
        <v>350387875</v>
      </c>
      <c r="B78">
        <f>COUNTIF($D$2:D78,D78)</f>
        <v>5</v>
      </c>
      <c r="C78" s="15">
        <v>35038787</v>
      </c>
      <c r="D78" s="15" t="s">
        <v>738</v>
      </c>
      <c r="E78" s="16" t="s">
        <v>611</v>
      </c>
      <c r="F78" s="16">
        <v>20</v>
      </c>
      <c r="G78" s="15" t="s">
        <v>614</v>
      </c>
      <c r="J78" t="s">
        <v>606</v>
      </c>
      <c r="M78">
        <f t="shared" si="3"/>
        <v>1</v>
      </c>
      <c r="N78" s="15" t="s">
        <v>681</v>
      </c>
    </row>
    <row r="79" spans="1:14" hidden="1" x14ac:dyDescent="0.25">
      <c r="A79" t="str">
        <f t="shared" si="2"/>
        <v>350387876</v>
      </c>
      <c r="B79">
        <f>COUNTIF($D$2:D79,D79)</f>
        <v>6</v>
      </c>
      <c r="C79" s="15">
        <v>35038787</v>
      </c>
      <c r="D79" s="15" t="s">
        <v>738</v>
      </c>
      <c r="E79" s="16" t="s">
        <v>756</v>
      </c>
      <c r="F79" s="16">
        <v>20</v>
      </c>
      <c r="G79" s="15" t="s">
        <v>614</v>
      </c>
      <c r="K79" t="s">
        <v>606</v>
      </c>
      <c r="M79">
        <f t="shared" si="3"/>
        <v>1</v>
      </c>
      <c r="N79" s="15" t="s">
        <v>682</v>
      </c>
    </row>
    <row r="80" spans="1:14" hidden="1" x14ac:dyDescent="0.25">
      <c r="A80" t="str">
        <f t="shared" si="2"/>
        <v>352676851</v>
      </c>
      <c r="B80">
        <f>COUNTIF($D$2:D80,D80)</f>
        <v>1</v>
      </c>
      <c r="C80" s="15">
        <v>35267685</v>
      </c>
      <c r="D80" s="15" t="s">
        <v>739</v>
      </c>
      <c r="E80" s="16" t="s">
        <v>611</v>
      </c>
      <c r="F80" s="16">
        <v>35</v>
      </c>
      <c r="G80" s="15" t="s">
        <v>605</v>
      </c>
      <c r="I80" t="s">
        <v>606</v>
      </c>
      <c r="J80" t="s">
        <v>606</v>
      </c>
      <c r="K80" t="s">
        <v>606</v>
      </c>
      <c r="M80">
        <f t="shared" si="3"/>
        <v>3</v>
      </c>
      <c r="N80" s="15" t="s">
        <v>610</v>
      </c>
    </row>
    <row r="81" spans="1:14" hidden="1" x14ac:dyDescent="0.25">
      <c r="A81" t="str">
        <f t="shared" si="2"/>
        <v>352676852</v>
      </c>
      <c r="B81">
        <f>COUNTIF($D$2:D81,D81)</f>
        <v>2</v>
      </c>
      <c r="C81" s="15">
        <v>35267685</v>
      </c>
      <c r="D81" s="15" t="s">
        <v>739</v>
      </c>
      <c r="E81" s="16" t="s">
        <v>616</v>
      </c>
      <c r="F81" s="16">
        <v>40</v>
      </c>
      <c r="G81" s="15" t="s">
        <v>614</v>
      </c>
      <c r="H81" s="15" t="s">
        <v>606</v>
      </c>
      <c r="J81" t="s">
        <v>606</v>
      </c>
      <c r="L81" t="s">
        <v>606</v>
      </c>
      <c r="M81">
        <f t="shared" si="3"/>
        <v>3</v>
      </c>
      <c r="N81" s="15" t="s">
        <v>683</v>
      </c>
    </row>
    <row r="82" spans="1:14" hidden="1" x14ac:dyDescent="0.25">
      <c r="A82" t="str">
        <f t="shared" si="2"/>
        <v>352676853</v>
      </c>
      <c r="B82">
        <f>COUNTIF($D$2:D82,D82)</f>
        <v>3</v>
      </c>
      <c r="C82" s="15">
        <v>35267685</v>
      </c>
      <c r="D82" s="15" t="s">
        <v>739</v>
      </c>
      <c r="E82" s="16" t="s">
        <v>626</v>
      </c>
      <c r="F82" s="16">
        <v>40</v>
      </c>
      <c r="G82" s="15" t="s">
        <v>614</v>
      </c>
      <c r="I82" t="s">
        <v>606</v>
      </c>
      <c r="J82" t="s">
        <v>606</v>
      </c>
      <c r="L82" t="s">
        <v>606</v>
      </c>
      <c r="M82">
        <f t="shared" si="3"/>
        <v>3</v>
      </c>
      <c r="N82" s="15" t="s">
        <v>684</v>
      </c>
    </row>
    <row r="83" spans="1:14" hidden="1" x14ac:dyDescent="0.25">
      <c r="A83" t="str">
        <f t="shared" si="2"/>
        <v>352906611</v>
      </c>
      <c r="B83">
        <f>COUNTIF($D$2:D83,D83)</f>
        <v>1</v>
      </c>
      <c r="C83" s="15">
        <v>35290661</v>
      </c>
      <c r="D83" s="15" t="s">
        <v>685</v>
      </c>
      <c r="E83" s="16" t="s">
        <v>621</v>
      </c>
      <c r="F83" s="16">
        <v>20</v>
      </c>
      <c r="G83" s="15" t="s">
        <v>614</v>
      </c>
      <c r="H83" s="15" t="s">
        <v>606</v>
      </c>
      <c r="J83" t="s">
        <v>606</v>
      </c>
      <c r="K83" t="s">
        <v>606</v>
      </c>
      <c r="M83">
        <f t="shared" si="3"/>
        <v>3</v>
      </c>
      <c r="N83" s="15" t="s">
        <v>615</v>
      </c>
    </row>
    <row r="84" spans="1:14" hidden="1" x14ac:dyDescent="0.25">
      <c r="A84" t="str">
        <f t="shared" si="2"/>
        <v>352906612</v>
      </c>
      <c r="B84">
        <f>COUNTIF($D$2:D84,D84)</f>
        <v>2</v>
      </c>
      <c r="C84" s="15">
        <v>35290661</v>
      </c>
      <c r="D84" s="15" t="s">
        <v>685</v>
      </c>
      <c r="E84" s="16" t="s">
        <v>627</v>
      </c>
      <c r="F84" s="16">
        <v>20</v>
      </c>
      <c r="G84" s="15" t="s">
        <v>614</v>
      </c>
      <c r="H84" s="15" t="s">
        <v>606</v>
      </c>
      <c r="J84" t="s">
        <v>606</v>
      </c>
      <c r="K84" t="s">
        <v>606</v>
      </c>
      <c r="M84">
        <f t="shared" si="3"/>
        <v>3</v>
      </c>
      <c r="N84" s="15" t="s">
        <v>615</v>
      </c>
    </row>
    <row r="85" spans="1:14" hidden="1" x14ac:dyDescent="0.25">
      <c r="A85" t="str">
        <f t="shared" si="2"/>
        <v>352906613</v>
      </c>
      <c r="B85">
        <f>COUNTIF($D$2:D85,D85)</f>
        <v>3</v>
      </c>
      <c r="C85" s="15">
        <v>35290661</v>
      </c>
      <c r="D85" s="15" t="s">
        <v>685</v>
      </c>
      <c r="E85" s="16" t="s">
        <v>616</v>
      </c>
      <c r="F85" s="16">
        <v>40</v>
      </c>
      <c r="G85" s="15" t="s">
        <v>614</v>
      </c>
      <c r="H85" s="15" t="s">
        <v>606</v>
      </c>
      <c r="J85" t="s">
        <v>606</v>
      </c>
      <c r="K85" t="s">
        <v>606</v>
      </c>
      <c r="M85">
        <f t="shared" si="3"/>
        <v>3</v>
      </c>
      <c r="N85" s="15" t="s">
        <v>615</v>
      </c>
    </row>
    <row r="86" spans="1:14" hidden="1" x14ac:dyDescent="0.25">
      <c r="A86" t="str">
        <f t="shared" si="2"/>
        <v>352906614</v>
      </c>
      <c r="B86">
        <f>COUNTIF($D$2:D86,D86)</f>
        <v>4</v>
      </c>
      <c r="C86" s="15">
        <v>35290661</v>
      </c>
      <c r="D86" s="15" t="s">
        <v>685</v>
      </c>
      <c r="E86" s="16" t="s">
        <v>619</v>
      </c>
      <c r="F86" s="16">
        <v>40</v>
      </c>
      <c r="G86" s="15" t="s">
        <v>614</v>
      </c>
      <c r="H86" s="15" t="s">
        <v>606</v>
      </c>
      <c r="J86" t="s">
        <v>606</v>
      </c>
      <c r="K86" t="s">
        <v>606</v>
      </c>
      <c r="M86">
        <f t="shared" si="3"/>
        <v>3</v>
      </c>
      <c r="N86" s="15" t="s">
        <v>615</v>
      </c>
    </row>
    <row r="87" spans="1:14" hidden="1" x14ac:dyDescent="0.25">
      <c r="A87" t="str">
        <f t="shared" si="2"/>
        <v>352907011</v>
      </c>
      <c r="B87">
        <f>COUNTIF($D$2:D87,D87)</f>
        <v>1</v>
      </c>
      <c r="C87" s="15">
        <v>35290701</v>
      </c>
      <c r="D87" s="15" t="s">
        <v>686</v>
      </c>
      <c r="E87" s="16" t="s">
        <v>616</v>
      </c>
      <c r="F87" s="16">
        <v>40</v>
      </c>
      <c r="G87" s="15" t="s">
        <v>614</v>
      </c>
      <c r="H87" s="15" t="s">
        <v>606</v>
      </c>
      <c r="J87" t="s">
        <v>606</v>
      </c>
      <c r="L87" t="s">
        <v>606</v>
      </c>
      <c r="M87">
        <f t="shared" si="3"/>
        <v>3</v>
      </c>
      <c r="N87" s="15" t="s">
        <v>674</v>
      </c>
    </row>
    <row r="88" spans="1:14" hidden="1" x14ac:dyDescent="0.25">
      <c r="A88" t="str">
        <f t="shared" si="2"/>
        <v>352907012</v>
      </c>
      <c r="B88">
        <f>COUNTIF($D$2:D88,D88)</f>
        <v>2</v>
      </c>
      <c r="C88" s="15">
        <v>35290701</v>
      </c>
      <c r="D88" s="15" t="s">
        <v>686</v>
      </c>
      <c r="E88" s="16" t="s">
        <v>616</v>
      </c>
      <c r="F88" s="16">
        <v>40</v>
      </c>
      <c r="G88" s="15" t="s">
        <v>614</v>
      </c>
      <c r="I88" t="s">
        <v>606</v>
      </c>
      <c r="K88" t="s">
        <v>606</v>
      </c>
      <c r="L88" t="s">
        <v>606</v>
      </c>
      <c r="M88">
        <f t="shared" si="3"/>
        <v>3</v>
      </c>
      <c r="N88" s="15" t="s">
        <v>618</v>
      </c>
    </row>
    <row r="89" spans="1:14" hidden="1" x14ac:dyDescent="0.25">
      <c r="A89" t="str">
        <f t="shared" si="2"/>
        <v>352907013</v>
      </c>
      <c r="B89">
        <f>COUNTIF($D$2:D89,D89)</f>
        <v>3</v>
      </c>
      <c r="C89" s="15">
        <v>35290701</v>
      </c>
      <c r="D89" s="15" t="s">
        <v>686</v>
      </c>
      <c r="E89" s="16" t="s">
        <v>626</v>
      </c>
      <c r="F89" s="16">
        <v>40</v>
      </c>
      <c r="G89" s="15" t="s">
        <v>614</v>
      </c>
      <c r="H89" s="15" t="s">
        <v>606</v>
      </c>
      <c r="J89" t="s">
        <v>606</v>
      </c>
      <c r="K89" t="s">
        <v>606</v>
      </c>
      <c r="M89">
        <f t="shared" si="3"/>
        <v>3</v>
      </c>
      <c r="N89" s="15" t="s">
        <v>687</v>
      </c>
    </row>
    <row r="90" spans="1:14" hidden="1" x14ac:dyDescent="0.25">
      <c r="A90" t="str">
        <f t="shared" si="2"/>
        <v>352907131</v>
      </c>
      <c r="B90">
        <f>COUNTIF($D$2:D90,D90)</f>
        <v>1</v>
      </c>
      <c r="C90" s="15">
        <v>35290713</v>
      </c>
      <c r="D90" s="15" t="s">
        <v>688</v>
      </c>
      <c r="E90" s="16" t="s">
        <v>626</v>
      </c>
      <c r="F90" s="16">
        <v>40</v>
      </c>
      <c r="G90" s="15" t="s">
        <v>605</v>
      </c>
      <c r="H90" s="15" t="s">
        <v>606</v>
      </c>
      <c r="J90" t="s">
        <v>606</v>
      </c>
      <c r="M90">
        <f t="shared" si="3"/>
        <v>2</v>
      </c>
      <c r="N90" s="15" t="s">
        <v>689</v>
      </c>
    </row>
    <row r="91" spans="1:14" hidden="1" x14ac:dyDescent="0.25">
      <c r="A91" t="str">
        <f t="shared" si="2"/>
        <v>352907251</v>
      </c>
      <c r="B91">
        <f>COUNTIF($D$2:D91,D91)</f>
        <v>1</v>
      </c>
      <c r="C91" s="15">
        <v>35290725</v>
      </c>
      <c r="D91" s="15" t="s">
        <v>740</v>
      </c>
      <c r="E91" s="16" t="s">
        <v>611</v>
      </c>
      <c r="F91" s="16">
        <v>20</v>
      </c>
      <c r="G91" s="15" t="s">
        <v>605</v>
      </c>
      <c r="H91" s="15" t="s">
        <v>606</v>
      </c>
      <c r="I91" t="s">
        <v>606</v>
      </c>
      <c r="J91" t="s">
        <v>606</v>
      </c>
      <c r="K91" t="s">
        <v>606</v>
      </c>
      <c r="L91" t="s">
        <v>606</v>
      </c>
      <c r="M91">
        <f t="shared" si="3"/>
        <v>5</v>
      </c>
      <c r="N91" s="15" t="s">
        <v>690</v>
      </c>
    </row>
    <row r="92" spans="1:14" hidden="1" x14ac:dyDescent="0.25">
      <c r="A92" t="str">
        <f t="shared" si="2"/>
        <v>352907252</v>
      </c>
      <c r="B92">
        <f>COUNTIF($D$2:D92,D92)</f>
        <v>2</v>
      </c>
      <c r="C92" s="15">
        <v>35290725</v>
      </c>
      <c r="D92" s="15" t="s">
        <v>740</v>
      </c>
      <c r="E92" s="16" t="s">
        <v>756</v>
      </c>
      <c r="F92" s="16">
        <v>20</v>
      </c>
      <c r="G92" s="15" t="s">
        <v>605</v>
      </c>
      <c r="H92" s="15" t="s">
        <v>606</v>
      </c>
      <c r="I92" t="s">
        <v>606</v>
      </c>
      <c r="J92" t="s">
        <v>606</v>
      </c>
      <c r="K92" t="s">
        <v>606</v>
      </c>
      <c r="L92" t="s">
        <v>606</v>
      </c>
      <c r="M92">
        <f t="shared" si="3"/>
        <v>5</v>
      </c>
      <c r="N92" s="15" t="s">
        <v>690</v>
      </c>
    </row>
    <row r="93" spans="1:14" hidden="1" x14ac:dyDescent="0.25">
      <c r="A93" t="str">
        <f t="shared" si="2"/>
        <v>352907253</v>
      </c>
      <c r="B93">
        <f>COUNTIF($D$2:D93,D93)</f>
        <v>3</v>
      </c>
      <c r="C93" s="15">
        <v>35290725</v>
      </c>
      <c r="D93" s="15" t="s">
        <v>740</v>
      </c>
      <c r="E93" s="16" t="s">
        <v>756</v>
      </c>
      <c r="F93" s="16">
        <v>20</v>
      </c>
      <c r="G93" s="15" t="s">
        <v>605</v>
      </c>
      <c r="H93" s="15" t="s">
        <v>606</v>
      </c>
      <c r="I93" t="s">
        <v>606</v>
      </c>
      <c r="J93" t="s">
        <v>606</v>
      </c>
      <c r="K93" t="s">
        <v>606</v>
      </c>
      <c r="L93" t="s">
        <v>606</v>
      </c>
      <c r="M93">
        <f t="shared" si="3"/>
        <v>5</v>
      </c>
      <c r="N93" s="15" t="s">
        <v>691</v>
      </c>
    </row>
    <row r="94" spans="1:14" hidden="1" x14ac:dyDescent="0.25">
      <c r="A94" t="str">
        <f t="shared" si="2"/>
        <v>352907254</v>
      </c>
      <c r="B94">
        <f>COUNTIF($D$2:D94,D94)</f>
        <v>4</v>
      </c>
      <c r="C94" s="15">
        <v>35290725</v>
      </c>
      <c r="D94" s="15" t="s">
        <v>740</v>
      </c>
      <c r="E94" s="16" t="s">
        <v>627</v>
      </c>
      <c r="F94" s="16">
        <v>20</v>
      </c>
      <c r="G94" s="15" t="s">
        <v>605</v>
      </c>
      <c r="H94" s="15" t="s">
        <v>606</v>
      </c>
      <c r="I94" t="s">
        <v>606</v>
      </c>
      <c r="J94" t="s">
        <v>606</v>
      </c>
      <c r="K94" t="s">
        <v>606</v>
      </c>
      <c r="L94" t="s">
        <v>606</v>
      </c>
      <c r="M94">
        <f t="shared" si="3"/>
        <v>5</v>
      </c>
      <c r="N94" s="15" t="s">
        <v>691</v>
      </c>
    </row>
    <row r="95" spans="1:14" hidden="1" x14ac:dyDescent="0.25">
      <c r="A95" t="str">
        <f t="shared" si="2"/>
        <v>352907255</v>
      </c>
      <c r="B95">
        <f>COUNTIF($D$2:D95,D95)</f>
        <v>5</v>
      </c>
      <c r="C95" s="15">
        <v>35290725</v>
      </c>
      <c r="D95" s="15" t="s">
        <v>740</v>
      </c>
      <c r="E95" s="16" t="s">
        <v>756</v>
      </c>
      <c r="F95" s="16">
        <v>20</v>
      </c>
      <c r="G95" s="15" t="s">
        <v>614</v>
      </c>
      <c r="H95" s="15" t="s">
        <v>606</v>
      </c>
      <c r="I95" t="s">
        <v>606</v>
      </c>
      <c r="J95" t="s">
        <v>606</v>
      </c>
      <c r="K95" t="s">
        <v>606</v>
      </c>
      <c r="L95" t="s">
        <v>606</v>
      </c>
      <c r="M95">
        <f t="shared" si="3"/>
        <v>5</v>
      </c>
      <c r="N95" s="15" t="s">
        <v>692</v>
      </c>
    </row>
    <row r="96" spans="1:14" hidden="1" x14ac:dyDescent="0.25">
      <c r="A96" t="str">
        <f t="shared" si="2"/>
        <v>352907256</v>
      </c>
      <c r="B96">
        <f>COUNTIF($D$2:D96,D96)</f>
        <v>6</v>
      </c>
      <c r="C96" s="15">
        <v>35290725</v>
      </c>
      <c r="D96" s="15" t="s">
        <v>740</v>
      </c>
      <c r="E96" s="16" t="s">
        <v>756</v>
      </c>
      <c r="F96" s="16">
        <v>20</v>
      </c>
      <c r="G96" s="15" t="s">
        <v>614</v>
      </c>
      <c r="H96" s="15" t="s">
        <v>606</v>
      </c>
      <c r="I96" t="s">
        <v>606</v>
      </c>
      <c r="J96" t="s">
        <v>606</v>
      </c>
      <c r="K96" t="s">
        <v>606</v>
      </c>
      <c r="L96" t="s">
        <v>606</v>
      </c>
      <c r="M96">
        <f t="shared" si="3"/>
        <v>5</v>
      </c>
      <c r="N96" s="15" t="s">
        <v>654</v>
      </c>
    </row>
    <row r="97" spans="1:14" hidden="1" x14ac:dyDescent="0.25">
      <c r="A97" t="str">
        <f t="shared" si="2"/>
        <v>352907371</v>
      </c>
      <c r="B97">
        <f>COUNTIF($D$2:D97,D97)</f>
        <v>1</v>
      </c>
      <c r="C97" s="15">
        <v>35290737</v>
      </c>
      <c r="D97" s="15" t="s">
        <v>741</v>
      </c>
      <c r="E97" s="16" t="s">
        <v>756</v>
      </c>
      <c r="F97" s="16">
        <v>20</v>
      </c>
      <c r="G97" s="15" t="s">
        <v>605</v>
      </c>
      <c r="H97" s="15" t="s">
        <v>606</v>
      </c>
      <c r="J97" t="s">
        <v>606</v>
      </c>
      <c r="L97" t="s">
        <v>606</v>
      </c>
      <c r="M97">
        <f t="shared" si="3"/>
        <v>3</v>
      </c>
      <c r="N97" s="15" t="s">
        <v>693</v>
      </c>
    </row>
    <row r="98" spans="1:14" hidden="1" x14ac:dyDescent="0.25">
      <c r="A98" t="str">
        <f t="shared" si="2"/>
        <v>352907372</v>
      </c>
      <c r="B98">
        <f>COUNTIF($D$2:D98,D98)</f>
        <v>2</v>
      </c>
      <c r="C98" s="15">
        <v>35290737</v>
      </c>
      <c r="D98" s="15" t="s">
        <v>741</v>
      </c>
      <c r="E98" s="16" t="s">
        <v>756</v>
      </c>
      <c r="F98" s="16">
        <v>20</v>
      </c>
      <c r="G98" s="15" t="s">
        <v>614</v>
      </c>
      <c r="H98" s="15" t="s">
        <v>606</v>
      </c>
      <c r="I98" t="s">
        <v>606</v>
      </c>
      <c r="J98" t="s">
        <v>606</v>
      </c>
      <c r="M98">
        <f t="shared" si="3"/>
        <v>3</v>
      </c>
      <c r="N98" s="15" t="s">
        <v>694</v>
      </c>
    </row>
    <row r="99" spans="1:14" hidden="1" x14ac:dyDescent="0.25">
      <c r="A99" t="str">
        <f t="shared" si="2"/>
        <v>352907373</v>
      </c>
      <c r="B99">
        <f>COUNTIF($D$2:D99,D99)</f>
        <v>3</v>
      </c>
      <c r="C99" s="15">
        <v>35290737</v>
      </c>
      <c r="D99" s="15" t="s">
        <v>741</v>
      </c>
      <c r="E99" s="16" t="s">
        <v>611</v>
      </c>
      <c r="F99" s="16">
        <v>20</v>
      </c>
      <c r="G99" s="15" t="s">
        <v>614</v>
      </c>
      <c r="H99" s="15" t="s">
        <v>606</v>
      </c>
      <c r="J99" t="s">
        <v>606</v>
      </c>
      <c r="L99" t="s">
        <v>606</v>
      </c>
      <c r="M99">
        <f t="shared" si="3"/>
        <v>3</v>
      </c>
      <c r="N99" s="15" t="s">
        <v>617</v>
      </c>
    </row>
    <row r="100" spans="1:14" hidden="1" x14ac:dyDescent="0.25">
      <c r="A100" t="str">
        <f t="shared" si="2"/>
        <v>352907374</v>
      </c>
      <c r="B100">
        <f>COUNTIF($D$2:D100,D100)</f>
        <v>4</v>
      </c>
      <c r="C100" s="15">
        <v>35290737</v>
      </c>
      <c r="D100" s="15" t="s">
        <v>741</v>
      </c>
      <c r="E100" s="16" t="s">
        <v>609</v>
      </c>
      <c r="F100" s="16">
        <v>20</v>
      </c>
      <c r="G100" s="15" t="s">
        <v>605</v>
      </c>
      <c r="H100" s="15" t="s">
        <v>606</v>
      </c>
      <c r="J100" t="s">
        <v>606</v>
      </c>
      <c r="L100" t="s">
        <v>606</v>
      </c>
      <c r="M100">
        <f t="shared" si="3"/>
        <v>3</v>
      </c>
      <c r="N100" s="15" t="s">
        <v>693</v>
      </c>
    </row>
    <row r="101" spans="1:14" hidden="1" x14ac:dyDescent="0.25">
      <c r="A101" t="str">
        <f t="shared" si="2"/>
        <v>352907375</v>
      </c>
      <c r="B101">
        <f>COUNTIF($D$2:D101,D101)</f>
        <v>5</v>
      </c>
      <c r="C101" s="15">
        <v>35290737</v>
      </c>
      <c r="D101" s="15" t="s">
        <v>741</v>
      </c>
      <c r="E101" s="16" t="s">
        <v>695</v>
      </c>
      <c r="F101" s="16">
        <v>20</v>
      </c>
      <c r="G101" s="15" t="s">
        <v>614</v>
      </c>
      <c r="H101" s="15" t="s">
        <v>606</v>
      </c>
      <c r="K101" t="s">
        <v>606</v>
      </c>
      <c r="L101" t="s">
        <v>606</v>
      </c>
      <c r="M101">
        <f t="shared" si="3"/>
        <v>3</v>
      </c>
      <c r="N101" s="15" t="s">
        <v>696</v>
      </c>
    </row>
    <row r="102" spans="1:14" hidden="1" x14ac:dyDescent="0.25">
      <c r="A102" t="str">
        <f t="shared" si="2"/>
        <v>352907376</v>
      </c>
      <c r="B102">
        <f>COUNTIF($D$2:D102,D102)</f>
        <v>6</v>
      </c>
      <c r="C102" s="15">
        <v>35290737</v>
      </c>
      <c r="D102" s="15" t="s">
        <v>741</v>
      </c>
      <c r="E102" s="16" t="s">
        <v>619</v>
      </c>
      <c r="F102" s="16">
        <v>40</v>
      </c>
      <c r="G102" s="15" t="s">
        <v>605</v>
      </c>
      <c r="I102" t="s">
        <v>606</v>
      </c>
      <c r="J102" t="s">
        <v>606</v>
      </c>
      <c r="K102" t="s">
        <v>606</v>
      </c>
      <c r="M102">
        <f t="shared" si="3"/>
        <v>3</v>
      </c>
      <c r="N102" s="15" t="s">
        <v>697</v>
      </c>
    </row>
    <row r="103" spans="1:14" hidden="1" x14ac:dyDescent="0.25">
      <c r="A103" t="str">
        <f t="shared" si="2"/>
        <v>352907377</v>
      </c>
      <c r="B103">
        <f>COUNTIF($D$2:D103,D103)</f>
        <v>7</v>
      </c>
      <c r="C103" s="15">
        <v>35290737</v>
      </c>
      <c r="D103" s="15" t="s">
        <v>741</v>
      </c>
      <c r="E103" s="16" t="s">
        <v>626</v>
      </c>
      <c r="F103" s="16">
        <v>40</v>
      </c>
      <c r="G103" s="15" t="s">
        <v>605</v>
      </c>
      <c r="I103" t="s">
        <v>606</v>
      </c>
      <c r="J103" t="s">
        <v>606</v>
      </c>
      <c r="K103" t="s">
        <v>606</v>
      </c>
      <c r="M103">
        <f t="shared" si="3"/>
        <v>3</v>
      </c>
      <c r="N103" s="15" t="s">
        <v>697</v>
      </c>
    </row>
    <row r="104" spans="1:14" hidden="1" x14ac:dyDescent="0.25">
      <c r="A104" t="str">
        <f t="shared" si="2"/>
        <v>352907378</v>
      </c>
      <c r="B104">
        <f>COUNTIF($D$2:D104,D104)</f>
        <v>8</v>
      </c>
      <c r="C104" s="15">
        <v>35290737</v>
      </c>
      <c r="D104" s="15" t="s">
        <v>741</v>
      </c>
      <c r="E104" s="16" t="s">
        <v>624</v>
      </c>
      <c r="F104" s="16">
        <v>40</v>
      </c>
      <c r="G104" s="15" t="s">
        <v>605</v>
      </c>
      <c r="H104" s="15" t="s">
        <v>606</v>
      </c>
      <c r="K104" t="s">
        <v>606</v>
      </c>
      <c r="L104" t="s">
        <v>606</v>
      </c>
      <c r="M104">
        <f t="shared" si="3"/>
        <v>3</v>
      </c>
      <c r="N104" s="15" t="s">
        <v>698</v>
      </c>
    </row>
    <row r="105" spans="1:14" hidden="1" x14ac:dyDescent="0.25">
      <c r="A105" t="str">
        <f t="shared" si="2"/>
        <v>352907379</v>
      </c>
      <c r="B105">
        <f>COUNTIF($D$2:D105,D105)</f>
        <v>9</v>
      </c>
      <c r="C105" s="15">
        <v>35290737</v>
      </c>
      <c r="D105" s="15" t="s">
        <v>741</v>
      </c>
      <c r="E105" s="16" t="s">
        <v>756</v>
      </c>
      <c r="F105" s="16">
        <v>20</v>
      </c>
      <c r="G105" s="15" t="s">
        <v>605</v>
      </c>
      <c r="I105" t="s">
        <v>606</v>
      </c>
      <c r="J105" t="s">
        <v>606</v>
      </c>
      <c r="K105" t="s">
        <v>606</v>
      </c>
      <c r="M105">
        <f t="shared" si="3"/>
        <v>3</v>
      </c>
      <c r="N105" s="15" t="s">
        <v>699</v>
      </c>
    </row>
    <row r="106" spans="1:14" hidden="1" x14ac:dyDescent="0.25">
      <c r="A106" t="str">
        <f t="shared" si="2"/>
        <v>3529073710</v>
      </c>
      <c r="B106">
        <f>COUNTIF($D$2:D106,D106)</f>
        <v>10</v>
      </c>
      <c r="C106" s="15">
        <v>35290737</v>
      </c>
      <c r="D106" s="15" t="s">
        <v>741</v>
      </c>
      <c r="E106" s="16" t="s">
        <v>604</v>
      </c>
      <c r="F106" s="16">
        <v>20</v>
      </c>
      <c r="G106" s="15" t="s">
        <v>605</v>
      </c>
      <c r="H106" s="15" t="s">
        <v>606</v>
      </c>
      <c r="J106" t="s">
        <v>606</v>
      </c>
      <c r="L106" t="s">
        <v>606</v>
      </c>
      <c r="M106">
        <f t="shared" si="3"/>
        <v>3</v>
      </c>
      <c r="N106" s="15" t="s">
        <v>700</v>
      </c>
    </row>
    <row r="107" spans="1:14" hidden="1" x14ac:dyDescent="0.25">
      <c r="A107" t="str">
        <f t="shared" si="2"/>
        <v>352907491</v>
      </c>
      <c r="B107">
        <f>COUNTIF($D$2:D107,D107)</f>
        <v>1</v>
      </c>
      <c r="C107" s="15">
        <v>35290749</v>
      </c>
      <c r="D107" s="15" t="s">
        <v>742</v>
      </c>
      <c r="E107" s="16" t="s">
        <v>611</v>
      </c>
      <c r="F107" s="16">
        <v>20</v>
      </c>
      <c r="G107" s="15" t="s">
        <v>614</v>
      </c>
      <c r="H107" s="15" t="s">
        <v>606</v>
      </c>
      <c r="I107" t="s">
        <v>606</v>
      </c>
      <c r="J107" t="s">
        <v>606</v>
      </c>
      <c r="K107" t="s">
        <v>606</v>
      </c>
      <c r="M107">
        <f t="shared" si="3"/>
        <v>4</v>
      </c>
      <c r="N107" s="15" t="s">
        <v>701</v>
      </c>
    </row>
    <row r="108" spans="1:14" hidden="1" x14ac:dyDescent="0.25">
      <c r="A108" t="str">
        <f t="shared" si="2"/>
        <v>352907492</v>
      </c>
      <c r="B108">
        <f>COUNTIF($D$2:D108,D108)</f>
        <v>2</v>
      </c>
      <c r="C108" s="15">
        <v>35290749</v>
      </c>
      <c r="D108" s="15" t="s">
        <v>742</v>
      </c>
      <c r="E108" s="16" t="s">
        <v>627</v>
      </c>
      <c r="F108" s="16">
        <v>20</v>
      </c>
      <c r="G108" s="15" t="s">
        <v>614</v>
      </c>
      <c r="H108" s="15" t="s">
        <v>606</v>
      </c>
      <c r="I108" t="s">
        <v>606</v>
      </c>
      <c r="J108" t="s">
        <v>606</v>
      </c>
      <c r="K108" t="s">
        <v>606</v>
      </c>
      <c r="L108" t="s">
        <v>606</v>
      </c>
      <c r="M108">
        <f t="shared" si="3"/>
        <v>5</v>
      </c>
      <c r="N108" s="15" t="s">
        <v>702</v>
      </c>
    </row>
    <row r="109" spans="1:14" hidden="1" x14ac:dyDescent="0.25">
      <c r="A109" t="str">
        <f t="shared" si="2"/>
        <v>352907493</v>
      </c>
      <c r="B109">
        <f>COUNTIF($D$2:D109,D109)</f>
        <v>3</v>
      </c>
      <c r="C109" s="15">
        <v>35290749</v>
      </c>
      <c r="D109" s="15" t="s">
        <v>742</v>
      </c>
      <c r="E109" s="16" t="s">
        <v>631</v>
      </c>
      <c r="F109" s="16">
        <v>20</v>
      </c>
      <c r="G109" s="15" t="s">
        <v>614</v>
      </c>
      <c r="I109" t="s">
        <v>606</v>
      </c>
      <c r="K109" t="s">
        <v>606</v>
      </c>
      <c r="M109">
        <f t="shared" si="3"/>
        <v>2</v>
      </c>
      <c r="N109" s="15" t="s">
        <v>668</v>
      </c>
    </row>
    <row r="110" spans="1:14" hidden="1" x14ac:dyDescent="0.25">
      <c r="A110" t="str">
        <f t="shared" si="2"/>
        <v>352907494</v>
      </c>
      <c r="B110">
        <f>COUNTIF($D$2:D110,D110)</f>
        <v>4</v>
      </c>
      <c r="C110" s="15">
        <v>35290749</v>
      </c>
      <c r="D110" s="15" t="s">
        <v>742</v>
      </c>
      <c r="E110" s="16" t="s">
        <v>626</v>
      </c>
      <c r="F110" s="16">
        <v>40</v>
      </c>
      <c r="G110" s="15" t="s">
        <v>614</v>
      </c>
      <c r="J110" t="s">
        <v>606</v>
      </c>
      <c r="L110" t="s">
        <v>606</v>
      </c>
      <c r="M110">
        <f t="shared" si="3"/>
        <v>2</v>
      </c>
      <c r="N110" s="15" t="s">
        <v>703</v>
      </c>
    </row>
    <row r="111" spans="1:14" hidden="1" x14ac:dyDescent="0.25">
      <c r="A111" t="str">
        <f t="shared" si="2"/>
        <v>352907495</v>
      </c>
      <c r="B111">
        <f>COUNTIF($D$2:D111,D111)</f>
        <v>5</v>
      </c>
      <c r="C111" s="15">
        <v>35290749</v>
      </c>
      <c r="D111" s="15" t="s">
        <v>742</v>
      </c>
      <c r="E111" s="16" t="s">
        <v>619</v>
      </c>
      <c r="F111" s="16">
        <v>40</v>
      </c>
      <c r="G111" s="15" t="s">
        <v>614</v>
      </c>
      <c r="J111" t="s">
        <v>606</v>
      </c>
      <c r="L111" t="s">
        <v>606</v>
      </c>
      <c r="M111">
        <f t="shared" si="3"/>
        <v>2</v>
      </c>
      <c r="N111" s="15" t="s">
        <v>703</v>
      </c>
    </row>
    <row r="112" spans="1:14" hidden="1" x14ac:dyDescent="0.25">
      <c r="A112" t="str">
        <f t="shared" si="2"/>
        <v>352993521</v>
      </c>
      <c r="B112">
        <f>COUNTIF($D$2:D112,D112)</f>
        <v>1</v>
      </c>
      <c r="C112" s="15">
        <v>35299352</v>
      </c>
      <c r="D112" s="15" t="s">
        <v>743</v>
      </c>
      <c r="E112" s="16" t="s">
        <v>604</v>
      </c>
      <c r="F112" s="16">
        <v>40</v>
      </c>
      <c r="G112" s="15" t="s">
        <v>614</v>
      </c>
      <c r="H112" s="15" t="s">
        <v>606</v>
      </c>
      <c r="I112" t="s">
        <v>606</v>
      </c>
      <c r="J112" t="s">
        <v>606</v>
      </c>
      <c r="K112" t="s">
        <v>606</v>
      </c>
      <c r="L112" t="s">
        <v>606</v>
      </c>
      <c r="M112">
        <f t="shared" si="3"/>
        <v>5</v>
      </c>
      <c r="N112" s="15" t="s">
        <v>692</v>
      </c>
    </row>
    <row r="113" spans="1:14" hidden="1" x14ac:dyDescent="0.25">
      <c r="A113" t="str">
        <f t="shared" si="2"/>
        <v>352993522</v>
      </c>
      <c r="B113">
        <f>COUNTIF($D$2:D113,D113)</f>
        <v>2</v>
      </c>
      <c r="C113" s="15">
        <v>35299352</v>
      </c>
      <c r="D113" s="15" t="s">
        <v>743</v>
      </c>
      <c r="E113" s="16" t="s">
        <v>704</v>
      </c>
      <c r="F113" s="16">
        <v>20</v>
      </c>
      <c r="G113" s="15" t="s">
        <v>614</v>
      </c>
      <c r="H113" s="15" t="s">
        <v>606</v>
      </c>
      <c r="I113" t="s">
        <v>606</v>
      </c>
      <c r="J113" t="s">
        <v>606</v>
      </c>
      <c r="K113" t="s">
        <v>606</v>
      </c>
      <c r="L113" t="s">
        <v>606</v>
      </c>
      <c r="M113">
        <f t="shared" si="3"/>
        <v>5</v>
      </c>
      <c r="N113" s="15" t="s">
        <v>654</v>
      </c>
    </row>
    <row r="114" spans="1:14" hidden="1" x14ac:dyDescent="0.25">
      <c r="A114" t="str">
        <f t="shared" si="2"/>
        <v>353642651</v>
      </c>
      <c r="B114">
        <f>COUNTIF($D$2:D114,D114)</f>
        <v>1</v>
      </c>
      <c r="C114" s="15">
        <v>35364265</v>
      </c>
      <c r="D114" s="15" t="s">
        <v>705</v>
      </c>
      <c r="E114" s="16" t="s">
        <v>616</v>
      </c>
      <c r="F114" s="16">
        <v>40</v>
      </c>
      <c r="G114" s="15" t="s">
        <v>614</v>
      </c>
      <c r="J114" t="s">
        <v>606</v>
      </c>
      <c r="K114" t="s">
        <v>606</v>
      </c>
      <c r="L114" t="s">
        <v>606</v>
      </c>
      <c r="M114">
        <f t="shared" si="3"/>
        <v>3</v>
      </c>
      <c r="N114" s="15" t="s">
        <v>706</v>
      </c>
    </row>
    <row r="115" spans="1:14" hidden="1" x14ac:dyDescent="0.25">
      <c r="A115" t="str">
        <f t="shared" si="2"/>
        <v>353642652</v>
      </c>
      <c r="B115">
        <f>COUNTIF($D$2:D115,D115)</f>
        <v>2</v>
      </c>
      <c r="C115" s="15">
        <v>35364265</v>
      </c>
      <c r="D115" s="15" t="s">
        <v>705</v>
      </c>
      <c r="E115" s="16" t="s">
        <v>619</v>
      </c>
      <c r="F115" s="16">
        <v>40</v>
      </c>
      <c r="G115" s="15" t="s">
        <v>614</v>
      </c>
      <c r="J115" t="s">
        <v>606</v>
      </c>
      <c r="K115" t="s">
        <v>606</v>
      </c>
      <c r="L115" t="s">
        <v>606</v>
      </c>
      <c r="M115">
        <f t="shared" si="3"/>
        <v>3</v>
      </c>
      <c r="N115" s="15" t="s">
        <v>706</v>
      </c>
    </row>
    <row r="116" spans="1:14" hidden="1" x14ac:dyDescent="0.25">
      <c r="A116" t="str">
        <f t="shared" si="2"/>
        <v>353642653</v>
      </c>
      <c r="B116">
        <f>COUNTIF($D$2:D116,D116)</f>
        <v>3</v>
      </c>
      <c r="C116" s="15">
        <v>35364265</v>
      </c>
      <c r="D116" s="15" t="s">
        <v>705</v>
      </c>
      <c r="E116" s="16" t="s">
        <v>626</v>
      </c>
      <c r="F116" s="16">
        <v>40</v>
      </c>
      <c r="G116" s="15" t="s">
        <v>614</v>
      </c>
      <c r="J116" t="s">
        <v>606</v>
      </c>
      <c r="K116" t="s">
        <v>606</v>
      </c>
      <c r="L116" t="s">
        <v>606</v>
      </c>
      <c r="M116">
        <f t="shared" si="3"/>
        <v>3</v>
      </c>
      <c r="N116" s="15" t="s">
        <v>706</v>
      </c>
    </row>
    <row r="117" spans="1:14" hidden="1" x14ac:dyDescent="0.25">
      <c r="A117" t="str">
        <f t="shared" si="2"/>
        <v>353656221</v>
      </c>
      <c r="B117">
        <f>COUNTIF($D$2:D117,D117)</f>
        <v>1</v>
      </c>
      <c r="C117" s="15">
        <v>35365622</v>
      </c>
      <c r="D117" s="15" t="s">
        <v>707</v>
      </c>
      <c r="E117" s="16" t="s">
        <v>619</v>
      </c>
      <c r="F117" s="16">
        <v>40</v>
      </c>
      <c r="G117" s="15" t="s">
        <v>614</v>
      </c>
      <c r="J117" t="s">
        <v>606</v>
      </c>
      <c r="K117" t="s">
        <v>606</v>
      </c>
      <c r="L117" t="s">
        <v>606</v>
      </c>
      <c r="M117">
        <f t="shared" si="3"/>
        <v>3</v>
      </c>
      <c r="N117" s="15" t="s">
        <v>708</v>
      </c>
    </row>
    <row r="118" spans="1:14" hidden="1" x14ac:dyDescent="0.25">
      <c r="A118" t="str">
        <f t="shared" si="2"/>
        <v>353656222</v>
      </c>
      <c r="B118">
        <f>COUNTIF($D$2:D118,D118)</f>
        <v>2</v>
      </c>
      <c r="C118" s="15">
        <v>35365622</v>
      </c>
      <c r="D118" s="15" t="s">
        <v>707</v>
      </c>
      <c r="E118" s="16" t="s">
        <v>626</v>
      </c>
      <c r="F118" s="16">
        <v>40</v>
      </c>
      <c r="G118" s="15" t="s">
        <v>614</v>
      </c>
      <c r="H118" s="15" t="s">
        <v>606</v>
      </c>
      <c r="I118" t="s">
        <v>606</v>
      </c>
      <c r="J118" t="s">
        <v>606</v>
      </c>
      <c r="M118">
        <f t="shared" si="3"/>
        <v>3</v>
      </c>
      <c r="N118" s="15" t="s">
        <v>709</v>
      </c>
    </row>
    <row r="119" spans="1:14" hidden="1" x14ac:dyDescent="0.25">
      <c r="A119" t="str">
        <f t="shared" si="2"/>
        <v>353656223</v>
      </c>
      <c r="B119">
        <f>COUNTIF($D$2:D119,D119)</f>
        <v>3</v>
      </c>
      <c r="C119" s="15">
        <v>35365622</v>
      </c>
      <c r="D119" s="15" t="s">
        <v>707</v>
      </c>
      <c r="E119" s="16" t="s">
        <v>619</v>
      </c>
      <c r="F119" s="16">
        <v>40</v>
      </c>
      <c r="G119" s="15" t="s">
        <v>614</v>
      </c>
      <c r="J119" t="s">
        <v>606</v>
      </c>
      <c r="K119" t="s">
        <v>606</v>
      </c>
      <c r="L119" t="s">
        <v>606</v>
      </c>
      <c r="M119">
        <f t="shared" si="3"/>
        <v>3</v>
      </c>
      <c r="N119" s="15" t="s">
        <v>710</v>
      </c>
    </row>
    <row r="120" spans="1:14" hidden="1" x14ac:dyDescent="0.25">
      <c r="A120" t="str">
        <f t="shared" si="2"/>
        <v>353656224</v>
      </c>
      <c r="B120">
        <f>COUNTIF($D$2:D120,D120)</f>
        <v>4</v>
      </c>
      <c r="C120" s="15">
        <v>35365622</v>
      </c>
      <c r="D120" s="15" t="s">
        <v>707</v>
      </c>
      <c r="E120" s="16" t="s">
        <v>627</v>
      </c>
      <c r="F120" s="16">
        <v>40</v>
      </c>
      <c r="G120" s="15" t="s">
        <v>614</v>
      </c>
      <c r="H120" s="15" t="s">
        <v>606</v>
      </c>
      <c r="I120" t="s">
        <v>606</v>
      </c>
      <c r="K120" t="s">
        <v>606</v>
      </c>
      <c r="M120">
        <f t="shared" si="3"/>
        <v>3</v>
      </c>
      <c r="N120" s="15" t="s">
        <v>711</v>
      </c>
    </row>
    <row r="121" spans="1:14" hidden="1" x14ac:dyDescent="0.25">
      <c r="A121" t="str">
        <f t="shared" si="2"/>
        <v>354052431</v>
      </c>
      <c r="B121">
        <f>COUNTIF($D$2:D121,D121)</f>
        <v>1</v>
      </c>
      <c r="C121" s="15">
        <v>35405243</v>
      </c>
      <c r="D121" s="15" t="s">
        <v>712</v>
      </c>
      <c r="E121" s="16" t="s">
        <v>611</v>
      </c>
      <c r="F121" s="16">
        <v>20</v>
      </c>
      <c r="G121" s="15" t="s">
        <v>614</v>
      </c>
      <c r="H121" s="15" t="s">
        <v>606</v>
      </c>
      <c r="J121" t="s">
        <v>606</v>
      </c>
      <c r="L121" t="s">
        <v>606</v>
      </c>
      <c r="M121">
        <f t="shared" si="3"/>
        <v>3</v>
      </c>
      <c r="N121" s="15" t="s">
        <v>713</v>
      </c>
    </row>
    <row r="122" spans="1:14" hidden="1" x14ac:dyDescent="0.25">
      <c r="A122" t="str">
        <f t="shared" si="2"/>
        <v>354052432</v>
      </c>
      <c r="B122">
        <f>COUNTIF($D$2:D122,D122)</f>
        <v>2</v>
      </c>
      <c r="C122" s="15">
        <v>35405243</v>
      </c>
      <c r="D122" s="15" t="s">
        <v>712</v>
      </c>
      <c r="E122" s="16" t="s">
        <v>604</v>
      </c>
      <c r="F122" s="16">
        <v>20</v>
      </c>
      <c r="G122" s="15" t="s">
        <v>614</v>
      </c>
      <c r="I122" t="s">
        <v>606</v>
      </c>
      <c r="J122" t="s">
        <v>606</v>
      </c>
      <c r="K122" t="s">
        <v>606</v>
      </c>
      <c r="M122">
        <f t="shared" si="3"/>
        <v>3</v>
      </c>
      <c r="N122" s="15" t="s">
        <v>639</v>
      </c>
    </row>
    <row r="123" spans="1:14" hidden="1" x14ac:dyDescent="0.25">
      <c r="A123" t="str">
        <f t="shared" si="2"/>
        <v>354052433</v>
      </c>
      <c r="B123">
        <f>COUNTIF($D$2:D123,D123)</f>
        <v>3</v>
      </c>
      <c r="C123" s="15">
        <v>35405243</v>
      </c>
      <c r="D123" s="15" t="s">
        <v>712</v>
      </c>
      <c r="E123" s="16" t="s">
        <v>611</v>
      </c>
      <c r="F123" s="16">
        <v>20</v>
      </c>
      <c r="G123" s="15" t="s">
        <v>605</v>
      </c>
      <c r="H123" s="15" t="s">
        <v>606</v>
      </c>
      <c r="K123" t="s">
        <v>606</v>
      </c>
      <c r="L123" t="s">
        <v>606</v>
      </c>
      <c r="M123">
        <f t="shared" si="3"/>
        <v>3</v>
      </c>
      <c r="N123" s="15" t="s">
        <v>714</v>
      </c>
    </row>
    <row r="124" spans="1:14" hidden="1" x14ac:dyDescent="0.25">
      <c r="A124" t="str">
        <f t="shared" si="2"/>
        <v>354052434</v>
      </c>
      <c r="B124">
        <f>COUNTIF($D$2:D124,D124)</f>
        <v>4</v>
      </c>
      <c r="C124" s="15">
        <v>35405243</v>
      </c>
      <c r="D124" s="15" t="s">
        <v>712</v>
      </c>
      <c r="E124" s="16" t="s">
        <v>616</v>
      </c>
      <c r="F124" s="16">
        <v>40</v>
      </c>
      <c r="G124" s="15" t="s">
        <v>614</v>
      </c>
      <c r="H124" s="15" t="s">
        <v>606</v>
      </c>
      <c r="J124" t="s">
        <v>606</v>
      </c>
      <c r="L124" t="s">
        <v>606</v>
      </c>
      <c r="M124">
        <f t="shared" si="3"/>
        <v>3</v>
      </c>
      <c r="N124" s="15" t="s">
        <v>713</v>
      </c>
    </row>
    <row r="125" spans="1:14" hidden="1" x14ac:dyDescent="0.25">
      <c r="A125" t="str">
        <f t="shared" si="2"/>
        <v>354052435</v>
      </c>
      <c r="B125">
        <f>COUNTIF($D$2:D125,D125)</f>
        <v>5</v>
      </c>
      <c r="C125" s="15">
        <v>35405243</v>
      </c>
      <c r="D125" s="15" t="s">
        <v>712</v>
      </c>
      <c r="E125" s="16" t="s">
        <v>626</v>
      </c>
      <c r="F125" s="16">
        <v>40</v>
      </c>
      <c r="G125" s="15" t="s">
        <v>614</v>
      </c>
      <c r="I125" t="s">
        <v>606</v>
      </c>
      <c r="J125" t="s">
        <v>606</v>
      </c>
      <c r="K125" t="s">
        <v>606</v>
      </c>
      <c r="M125">
        <f t="shared" si="3"/>
        <v>3</v>
      </c>
      <c r="N125" s="15" t="s">
        <v>639</v>
      </c>
    </row>
    <row r="126" spans="1:14" hidden="1" x14ac:dyDescent="0.25">
      <c r="A126" t="str">
        <f t="shared" si="2"/>
        <v>354289301</v>
      </c>
      <c r="B126">
        <f>COUNTIF($D$2:D126,D126)</f>
        <v>1</v>
      </c>
      <c r="C126" s="15">
        <v>35428930</v>
      </c>
      <c r="D126" s="15" t="s">
        <v>715</v>
      </c>
      <c r="E126" s="16" t="s">
        <v>611</v>
      </c>
      <c r="F126" s="16">
        <v>20</v>
      </c>
      <c r="G126" s="15" t="s">
        <v>614</v>
      </c>
      <c r="H126" s="15" t="s">
        <v>606</v>
      </c>
      <c r="J126" t="s">
        <v>606</v>
      </c>
      <c r="K126" t="s">
        <v>606</v>
      </c>
      <c r="M126">
        <f t="shared" si="3"/>
        <v>3</v>
      </c>
      <c r="N126" s="15" t="s">
        <v>716</v>
      </c>
    </row>
    <row r="127" spans="1:14" hidden="1" x14ac:dyDescent="0.25">
      <c r="A127" t="str">
        <f t="shared" si="2"/>
        <v>354289302</v>
      </c>
      <c r="B127">
        <f>COUNTIF($D$2:D127,D127)</f>
        <v>2</v>
      </c>
      <c r="C127" s="15">
        <v>35428930</v>
      </c>
      <c r="D127" s="15" t="s">
        <v>715</v>
      </c>
      <c r="E127" s="16" t="s">
        <v>626</v>
      </c>
      <c r="F127" s="16">
        <v>40</v>
      </c>
      <c r="G127" s="15" t="s">
        <v>614</v>
      </c>
      <c r="I127" t="s">
        <v>606</v>
      </c>
      <c r="K127" t="s">
        <v>606</v>
      </c>
      <c r="L127" t="s">
        <v>606</v>
      </c>
      <c r="M127">
        <f t="shared" si="3"/>
        <v>3</v>
      </c>
      <c r="N127" s="15" t="s">
        <v>717</v>
      </c>
    </row>
    <row r="128" spans="1:14" hidden="1" x14ac:dyDescent="0.25">
      <c r="A128" t="str">
        <f t="shared" si="2"/>
        <v>354327261</v>
      </c>
      <c r="B128">
        <f>COUNTIF($D$2:D128,D128)</f>
        <v>1</v>
      </c>
      <c r="C128" s="15">
        <v>35432726</v>
      </c>
      <c r="D128" s="15" t="s">
        <v>718</v>
      </c>
      <c r="E128" s="16" t="s">
        <v>619</v>
      </c>
      <c r="F128" s="16">
        <v>40</v>
      </c>
      <c r="G128" s="15" t="s">
        <v>605</v>
      </c>
      <c r="H128" s="15" t="s">
        <v>606</v>
      </c>
      <c r="I128" t="s">
        <v>606</v>
      </c>
      <c r="J128" t="s">
        <v>606</v>
      </c>
      <c r="M128">
        <f t="shared" si="3"/>
        <v>3</v>
      </c>
      <c r="N128" s="15" t="s">
        <v>719</v>
      </c>
    </row>
    <row r="129" spans="1:14" hidden="1" x14ac:dyDescent="0.25">
      <c r="A129" t="str">
        <f t="shared" si="2"/>
        <v>354327262</v>
      </c>
      <c r="B129">
        <f>COUNTIF($D$2:D129,D129)</f>
        <v>2</v>
      </c>
      <c r="C129" s="15">
        <v>35432726</v>
      </c>
      <c r="D129" s="15" t="s">
        <v>718</v>
      </c>
      <c r="E129" s="16" t="s">
        <v>616</v>
      </c>
      <c r="F129" s="16">
        <v>40</v>
      </c>
      <c r="G129" s="15" t="s">
        <v>605</v>
      </c>
      <c r="J129" t="s">
        <v>606</v>
      </c>
      <c r="K129" t="s">
        <v>606</v>
      </c>
      <c r="L129" t="s">
        <v>606</v>
      </c>
      <c r="M129">
        <f t="shared" si="3"/>
        <v>3</v>
      </c>
      <c r="N129" s="15" t="s">
        <v>720</v>
      </c>
    </row>
    <row r="130" spans="1:14" hidden="1" x14ac:dyDescent="0.25">
      <c r="A130" t="str">
        <f t="shared" si="2"/>
        <v>354327263</v>
      </c>
      <c r="B130">
        <f>COUNTIF($D$2:D130,D130)</f>
        <v>3</v>
      </c>
      <c r="C130" s="15">
        <v>35432726</v>
      </c>
      <c r="D130" s="15" t="s">
        <v>718</v>
      </c>
      <c r="E130" s="16" t="s">
        <v>627</v>
      </c>
      <c r="F130" s="16">
        <v>20</v>
      </c>
      <c r="G130" s="15" t="s">
        <v>614</v>
      </c>
      <c r="H130" s="15" t="s">
        <v>606</v>
      </c>
      <c r="I130" t="s">
        <v>606</v>
      </c>
      <c r="L130" t="s">
        <v>606</v>
      </c>
      <c r="M130">
        <f t="shared" si="3"/>
        <v>3</v>
      </c>
      <c r="N130" s="15" t="s">
        <v>721</v>
      </c>
    </row>
    <row r="131" spans="1:14" hidden="1" x14ac:dyDescent="0.25">
      <c r="A131" t="str">
        <f t="shared" ref="A131:A194" si="4">C131&amp;B131</f>
        <v>354327264</v>
      </c>
      <c r="B131">
        <f>COUNTIF($D$2:D131,D131)</f>
        <v>4</v>
      </c>
      <c r="C131" s="15">
        <v>35432726</v>
      </c>
      <c r="D131" s="15" t="s">
        <v>718</v>
      </c>
      <c r="E131" s="16" t="s">
        <v>604</v>
      </c>
      <c r="F131" s="16">
        <v>20</v>
      </c>
      <c r="G131" s="15" t="s">
        <v>614</v>
      </c>
      <c r="H131" s="15" t="s">
        <v>606</v>
      </c>
      <c r="I131" t="s">
        <v>606</v>
      </c>
      <c r="L131" t="s">
        <v>606</v>
      </c>
      <c r="M131">
        <f t="shared" ref="M131:M194" si="5">COUNTIF(H131:L131,"SIM")</f>
        <v>3</v>
      </c>
      <c r="N131" s="15" t="s">
        <v>721</v>
      </c>
    </row>
    <row r="132" spans="1:14" hidden="1" x14ac:dyDescent="0.25">
      <c r="A132" t="str">
        <f t="shared" si="4"/>
        <v>354327265</v>
      </c>
      <c r="B132">
        <f>COUNTIF($D$2:D132,D132)</f>
        <v>5</v>
      </c>
      <c r="C132" s="15">
        <v>35432726</v>
      </c>
      <c r="D132" s="15" t="s">
        <v>718</v>
      </c>
      <c r="E132" s="16" t="s">
        <v>624</v>
      </c>
      <c r="F132" s="16">
        <v>40</v>
      </c>
      <c r="G132" s="15" t="s">
        <v>605</v>
      </c>
      <c r="H132" s="15" t="s">
        <v>606</v>
      </c>
      <c r="J132" t="s">
        <v>606</v>
      </c>
      <c r="L132" t="s">
        <v>606</v>
      </c>
      <c r="M132">
        <f t="shared" si="5"/>
        <v>3</v>
      </c>
      <c r="N132" s="15" t="s">
        <v>664</v>
      </c>
    </row>
    <row r="133" spans="1:14" hidden="1" x14ac:dyDescent="0.25">
      <c r="A133" t="str">
        <f t="shared" si="4"/>
        <v>354327266</v>
      </c>
      <c r="B133">
        <f>COUNTIF($D$2:D133,D133)</f>
        <v>6</v>
      </c>
      <c r="C133" s="15">
        <v>35432726</v>
      </c>
      <c r="D133" s="15" t="s">
        <v>718</v>
      </c>
      <c r="E133" s="16" t="s">
        <v>626</v>
      </c>
      <c r="F133" s="16">
        <v>40</v>
      </c>
      <c r="G133" s="15" t="s">
        <v>614</v>
      </c>
      <c r="H133" s="15" t="s">
        <v>606</v>
      </c>
      <c r="J133" t="s">
        <v>606</v>
      </c>
      <c r="L133" t="s">
        <v>606</v>
      </c>
      <c r="M133">
        <f t="shared" si="5"/>
        <v>3</v>
      </c>
      <c r="N133" s="15" t="s">
        <v>617</v>
      </c>
    </row>
    <row r="134" spans="1:14" hidden="1" x14ac:dyDescent="0.25">
      <c r="A134" t="str">
        <f t="shared" si="4"/>
        <v>354338611</v>
      </c>
      <c r="B134">
        <f>COUNTIF($D$2:D134,D134)</f>
        <v>1</v>
      </c>
      <c r="C134" s="15">
        <v>35433861</v>
      </c>
      <c r="D134" s="15" t="s">
        <v>744</v>
      </c>
      <c r="E134" s="16" t="s">
        <v>611</v>
      </c>
      <c r="F134" s="16">
        <v>20</v>
      </c>
      <c r="G134" s="15" t="s">
        <v>614</v>
      </c>
      <c r="H134" s="15" t="s">
        <v>606</v>
      </c>
      <c r="I134" t="s">
        <v>606</v>
      </c>
      <c r="J134" t="s">
        <v>606</v>
      </c>
      <c r="K134" t="s">
        <v>606</v>
      </c>
      <c r="L134" t="s">
        <v>606</v>
      </c>
      <c r="M134">
        <f t="shared" si="5"/>
        <v>5</v>
      </c>
      <c r="N134" s="15" t="s">
        <v>654</v>
      </c>
    </row>
    <row r="135" spans="1:14" hidden="1" x14ac:dyDescent="0.25">
      <c r="A135" t="str">
        <f t="shared" si="4"/>
        <v>354338612</v>
      </c>
      <c r="B135">
        <f>COUNTIF($D$2:D135,D135)</f>
        <v>2</v>
      </c>
      <c r="C135" s="15">
        <v>35433861</v>
      </c>
      <c r="D135" s="15" t="s">
        <v>744</v>
      </c>
      <c r="E135" s="16" t="s">
        <v>604</v>
      </c>
      <c r="F135" s="16">
        <v>20</v>
      </c>
      <c r="G135" s="15" t="s">
        <v>614</v>
      </c>
      <c r="H135" s="15" t="s">
        <v>606</v>
      </c>
      <c r="I135" t="s">
        <v>606</v>
      </c>
      <c r="J135" t="s">
        <v>606</v>
      </c>
      <c r="K135" t="s">
        <v>606</v>
      </c>
      <c r="L135" t="s">
        <v>606</v>
      </c>
      <c r="M135">
        <f t="shared" si="5"/>
        <v>5</v>
      </c>
      <c r="N135" s="15" t="s">
        <v>654</v>
      </c>
    </row>
    <row r="136" spans="1:14" hidden="1" x14ac:dyDescent="0.25">
      <c r="A136" t="str">
        <f t="shared" si="4"/>
        <v>354338613</v>
      </c>
      <c r="B136">
        <f>COUNTIF($D$2:D136,D136)</f>
        <v>3</v>
      </c>
      <c r="C136" s="15">
        <v>35433861</v>
      </c>
      <c r="D136" s="15" t="s">
        <v>744</v>
      </c>
      <c r="E136" s="16" t="s">
        <v>616</v>
      </c>
      <c r="F136" s="16">
        <v>40</v>
      </c>
      <c r="G136" s="15" t="s">
        <v>614</v>
      </c>
      <c r="H136" s="15" t="s">
        <v>606</v>
      </c>
      <c r="I136" t="s">
        <v>606</v>
      </c>
      <c r="J136" t="s">
        <v>606</v>
      </c>
      <c r="K136" t="s">
        <v>606</v>
      </c>
      <c r="L136" t="s">
        <v>606</v>
      </c>
      <c r="M136">
        <f t="shared" si="5"/>
        <v>5</v>
      </c>
      <c r="N136" s="15" t="s">
        <v>654</v>
      </c>
    </row>
    <row r="137" spans="1:14" hidden="1" x14ac:dyDescent="0.25">
      <c r="A137" t="str">
        <f t="shared" si="4"/>
        <v>354338711</v>
      </c>
      <c r="B137">
        <f>COUNTIF($D$2:D137,D137)</f>
        <v>1</v>
      </c>
      <c r="C137" s="15">
        <v>35433871</v>
      </c>
      <c r="D137" s="15" t="s">
        <v>722</v>
      </c>
      <c r="E137" s="16" t="s">
        <v>609</v>
      </c>
      <c r="F137" s="16">
        <v>40</v>
      </c>
      <c r="G137" s="15" t="s">
        <v>614</v>
      </c>
      <c r="H137" s="15" t="s">
        <v>606</v>
      </c>
      <c r="I137" t="s">
        <v>606</v>
      </c>
      <c r="J137" t="s">
        <v>606</v>
      </c>
      <c r="K137" t="s">
        <v>606</v>
      </c>
      <c r="L137" t="s">
        <v>606</v>
      </c>
      <c r="M137">
        <f t="shared" si="5"/>
        <v>5</v>
      </c>
      <c r="N137" s="15" t="s">
        <v>654</v>
      </c>
    </row>
    <row r="138" spans="1:14" hidden="1" x14ac:dyDescent="0.25">
      <c r="A138" t="str">
        <f t="shared" si="4"/>
        <v>354338712</v>
      </c>
      <c r="B138">
        <f>COUNTIF($D$2:D138,D138)</f>
        <v>2</v>
      </c>
      <c r="C138" s="15">
        <v>35433871</v>
      </c>
      <c r="D138" s="15" t="s">
        <v>722</v>
      </c>
      <c r="E138" s="16" t="s">
        <v>621</v>
      </c>
      <c r="F138" s="16">
        <v>40</v>
      </c>
      <c r="G138" s="15" t="s">
        <v>614</v>
      </c>
      <c r="H138" s="15" t="s">
        <v>606</v>
      </c>
      <c r="I138" t="s">
        <v>606</v>
      </c>
      <c r="J138" t="s">
        <v>606</v>
      </c>
      <c r="K138" t="s">
        <v>606</v>
      </c>
      <c r="L138" t="s">
        <v>606</v>
      </c>
      <c r="M138">
        <f t="shared" si="5"/>
        <v>5</v>
      </c>
      <c r="N138" s="15" t="s">
        <v>654</v>
      </c>
    </row>
    <row r="139" spans="1:14" hidden="1" x14ac:dyDescent="0.25">
      <c r="A139" t="str">
        <f t="shared" si="4"/>
        <v>354338713</v>
      </c>
      <c r="B139">
        <f>COUNTIF($D$2:D139,D139)</f>
        <v>3</v>
      </c>
      <c r="C139" s="15">
        <v>35433871</v>
      </c>
      <c r="D139" s="15" t="s">
        <v>722</v>
      </c>
      <c r="E139" s="16" t="s">
        <v>626</v>
      </c>
      <c r="F139" s="16">
        <v>40</v>
      </c>
      <c r="G139" s="15" t="s">
        <v>614</v>
      </c>
      <c r="H139" s="15" t="s">
        <v>606</v>
      </c>
      <c r="I139" t="s">
        <v>606</v>
      </c>
      <c r="J139" t="s">
        <v>606</v>
      </c>
      <c r="K139" t="s">
        <v>606</v>
      </c>
      <c r="L139" t="s">
        <v>606</v>
      </c>
      <c r="M139">
        <f t="shared" si="5"/>
        <v>5</v>
      </c>
      <c r="N139" s="15" t="s">
        <v>654</v>
      </c>
    </row>
    <row r="140" spans="1:14" hidden="1" x14ac:dyDescent="0.25">
      <c r="A140" t="str">
        <f t="shared" si="4"/>
        <v>354338714</v>
      </c>
      <c r="B140">
        <f>COUNTIF($D$2:D140,D140)</f>
        <v>4</v>
      </c>
      <c r="C140" s="15">
        <v>35433871</v>
      </c>
      <c r="D140" s="15" t="s">
        <v>722</v>
      </c>
      <c r="E140" s="16" t="s">
        <v>619</v>
      </c>
      <c r="F140" s="16">
        <v>40</v>
      </c>
      <c r="G140" s="15" t="s">
        <v>614</v>
      </c>
      <c r="H140" s="15" t="s">
        <v>606</v>
      </c>
      <c r="I140" t="s">
        <v>606</v>
      </c>
      <c r="J140" t="s">
        <v>606</v>
      </c>
      <c r="K140" t="s">
        <v>606</v>
      </c>
      <c r="L140" t="s">
        <v>606</v>
      </c>
      <c r="M140">
        <f t="shared" si="5"/>
        <v>5</v>
      </c>
      <c r="N140" s="15" t="s">
        <v>654</v>
      </c>
    </row>
    <row r="141" spans="1:14" hidden="1" x14ac:dyDescent="0.25">
      <c r="A141" t="str">
        <f t="shared" si="4"/>
        <v>354346201</v>
      </c>
      <c r="B141">
        <f>COUNTIF($D$2:D141,D141)</f>
        <v>1</v>
      </c>
      <c r="C141" s="15">
        <v>35434620</v>
      </c>
      <c r="D141" s="15" t="s">
        <v>723</v>
      </c>
      <c r="E141" s="16" t="s">
        <v>604</v>
      </c>
      <c r="F141" s="16">
        <v>20</v>
      </c>
      <c r="G141" s="15" t="s">
        <v>605</v>
      </c>
      <c r="H141" s="15" t="s">
        <v>606</v>
      </c>
      <c r="J141" t="s">
        <v>606</v>
      </c>
      <c r="L141" t="s">
        <v>606</v>
      </c>
      <c r="M141">
        <f t="shared" si="5"/>
        <v>3</v>
      </c>
      <c r="N141" s="15" t="s">
        <v>664</v>
      </c>
    </row>
    <row r="142" spans="1:14" hidden="1" x14ac:dyDescent="0.25">
      <c r="A142" t="str">
        <f t="shared" si="4"/>
        <v>354346202</v>
      </c>
      <c r="B142">
        <f>COUNTIF($D$2:D142,D142)</f>
        <v>2</v>
      </c>
      <c r="C142" s="15">
        <v>35434620</v>
      </c>
      <c r="D142" s="15" t="s">
        <v>723</v>
      </c>
      <c r="E142" s="16" t="s">
        <v>604</v>
      </c>
      <c r="F142" s="16">
        <v>20</v>
      </c>
      <c r="G142" s="15" t="s">
        <v>614</v>
      </c>
      <c r="H142" s="15" t="s">
        <v>606</v>
      </c>
      <c r="J142" t="s">
        <v>606</v>
      </c>
      <c r="L142" t="s">
        <v>606</v>
      </c>
      <c r="M142">
        <f t="shared" si="5"/>
        <v>3</v>
      </c>
      <c r="N142" s="15" t="s">
        <v>617</v>
      </c>
    </row>
    <row r="143" spans="1:14" hidden="1" x14ac:dyDescent="0.25">
      <c r="A143" t="str">
        <f t="shared" si="4"/>
        <v>354346203</v>
      </c>
      <c r="B143">
        <f>COUNTIF($D$2:D143,D143)</f>
        <v>3</v>
      </c>
      <c r="C143" s="15">
        <v>35434620</v>
      </c>
      <c r="D143" s="15" t="s">
        <v>723</v>
      </c>
      <c r="E143" s="16" t="s">
        <v>616</v>
      </c>
      <c r="F143" s="16">
        <v>40</v>
      </c>
      <c r="G143" s="15" t="s">
        <v>605</v>
      </c>
      <c r="I143" t="s">
        <v>606</v>
      </c>
      <c r="K143" t="s">
        <v>606</v>
      </c>
      <c r="L143" t="s">
        <v>606</v>
      </c>
      <c r="M143">
        <f t="shared" si="5"/>
        <v>3</v>
      </c>
      <c r="N143" s="15" t="s">
        <v>724</v>
      </c>
    </row>
    <row r="144" spans="1:14" hidden="1" x14ac:dyDescent="0.25">
      <c r="A144" t="str">
        <f t="shared" si="4"/>
        <v>354346204</v>
      </c>
      <c r="B144">
        <f>COUNTIF($D$2:D144,D144)</f>
        <v>4</v>
      </c>
      <c r="C144" s="15">
        <v>35434620</v>
      </c>
      <c r="D144" s="15" t="s">
        <v>723</v>
      </c>
      <c r="E144" s="16" t="s">
        <v>616</v>
      </c>
      <c r="F144" s="16">
        <v>40</v>
      </c>
      <c r="G144" s="15" t="s">
        <v>614</v>
      </c>
      <c r="I144" t="s">
        <v>606</v>
      </c>
      <c r="K144" t="s">
        <v>606</v>
      </c>
      <c r="L144" t="s">
        <v>606</v>
      </c>
      <c r="M144">
        <f t="shared" si="5"/>
        <v>3</v>
      </c>
      <c r="N144" s="15" t="s">
        <v>673</v>
      </c>
    </row>
    <row r="145" spans="1:14" hidden="1" x14ac:dyDescent="0.25">
      <c r="A145" t="str">
        <f t="shared" si="4"/>
        <v>354346205</v>
      </c>
      <c r="B145">
        <f>COUNTIF($D$2:D145,D145)</f>
        <v>5</v>
      </c>
      <c r="C145" s="15">
        <v>35434620</v>
      </c>
      <c r="D145" s="15" t="s">
        <v>723</v>
      </c>
      <c r="E145" s="16" t="s">
        <v>624</v>
      </c>
      <c r="F145" s="16">
        <v>40</v>
      </c>
      <c r="G145" s="15" t="s">
        <v>605</v>
      </c>
      <c r="H145" s="15" t="s">
        <v>606</v>
      </c>
      <c r="J145" t="s">
        <v>606</v>
      </c>
      <c r="L145" t="s">
        <v>606</v>
      </c>
      <c r="M145">
        <f t="shared" si="5"/>
        <v>3</v>
      </c>
      <c r="N145" s="15" t="s">
        <v>664</v>
      </c>
    </row>
    <row r="146" spans="1:14" hidden="1" x14ac:dyDescent="0.25">
      <c r="A146" t="str">
        <f t="shared" si="4"/>
        <v>354346206</v>
      </c>
      <c r="B146">
        <f>COUNTIF($D$2:D146,D146)</f>
        <v>6</v>
      </c>
      <c r="C146" s="15">
        <v>35434620</v>
      </c>
      <c r="D146" s="15" t="s">
        <v>723</v>
      </c>
      <c r="E146" s="16" t="s">
        <v>624</v>
      </c>
      <c r="F146" s="16">
        <v>40</v>
      </c>
      <c r="G146" s="15" t="s">
        <v>614</v>
      </c>
      <c r="H146" s="15" t="s">
        <v>606</v>
      </c>
      <c r="J146" t="s">
        <v>606</v>
      </c>
      <c r="L146" t="s">
        <v>606</v>
      </c>
      <c r="M146">
        <f t="shared" si="5"/>
        <v>3</v>
      </c>
      <c r="N146" s="15" t="s">
        <v>617</v>
      </c>
    </row>
    <row r="147" spans="1:14" hidden="1" x14ac:dyDescent="0.25">
      <c r="A147" t="str">
        <f t="shared" si="4"/>
        <v>354346207</v>
      </c>
      <c r="B147">
        <f>COUNTIF($D$2:D147,D147)</f>
        <v>7</v>
      </c>
      <c r="C147" s="15">
        <v>35434620</v>
      </c>
      <c r="D147" s="15" t="s">
        <v>723</v>
      </c>
      <c r="E147" s="16" t="s">
        <v>626</v>
      </c>
      <c r="F147" s="16">
        <v>40</v>
      </c>
      <c r="G147" s="15" t="s">
        <v>605</v>
      </c>
      <c r="I147" t="s">
        <v>606</v>
      </c>
      <c r="K147" t="s">
        <v>606</v>
      </c>
      <c r="L147" t="s">
        <v>606</v>
      </c>
      <c r="M147">
        <f t="shared" si="5"/>
        <v>3</v>
      </c>
      <c r="N147" s="15" t="s">
        <v>724</v>
      </c>
    </row>
    <row r="148" spans="1:14" hidden="1" x14ac:dyDescent="0.25">
      <c r="A148" t="str">
        <f t="shared" si="4"/>
        <v>354346208</v>
      </c>
      <c r="B148">
        <f>COUNTIF($D$2:D148,D148)</f>
        <v>8</v>
      </c>
      <c r="C148" s="15">
        <v>35434620</v>
      </c>
      <c r="D148" s="15" t="s">
        <v>723</v>
      </c>
      <c r="E148" s="16" t="s">
        <v>626</v>
      </c>
      <c r="F148" s="16">
        <v>40</v>
      </c>
      <c r="G148" s="15" t="s">
        <v>614</v>
      </c>
      <c r="I148" t="s">
        <v>606</v>
      </c>
      <c r="K148" t="s">
        <v>606</v>
      </c>
      <c r="L148" t="s">
        <v>606</v>
      </c>
      <c r="M148">
        <f t="shared" si="5"/>
        <v>3</v>
      </c>
      <c r="N148" s="15" t="s">
        <v>673</v>
      </c>
    </row>
    <row r="149" spans="1:14" hidden="1" x14ac:dyDescent="0.25">
      <c r="A149" t="str">
        <f t="shared" si="4"/>
        <v>354346209</v>
      </c>
      <c r="B149">
        <f>COUNTIF($D$2:D149,D149)</f>
        <v>9</v>
      </c>
      <c r="C149" s="15">
        <v>35434620</v>
      </c>
      <c r="D149" s="15" t="s">
        <v>723</v>
      </c>
      <c r="E149" s="16" t="s">
        <v>631</v>
      </c>
      <c r="F149" s="16">
        <v>20</v>
      </c>
      <c r="G149" s="15" t="s">
        <v>605</v>
      </c>
      <c r="H149" s="15" t="s">
        <v>606</v>
      </c>
      <c r="J149" t="s">
        <v>606</v>
      </c>
      <c r="L149" t="s">
        <v>606</v>
      </c>
      <c r="M149">
        <f t="shared" si="5"/>
        <v>3</v>
      </c>
      <c r="N149" s="15" t="s">
        <v>664</v>
      </c>
    </row>
    <row r="150" spans="1:14" hidden="1" x14ac:dyDescent="0.25">
      <c r="A150" t="str">
        <f t="shared" si="4"/>
        <v>3543462010</v>
      </c>
      <c r="B150">
        <f>COUNTIF($D$2:D150,D150)</f>
        <v>10</v>
      </c>
      <c r="C150" s="15">
        <v>35434620</v>
      </c>
      <c r="D150" s="15" t="s">
        <v>723</v>
      </c>
      <c r="E150" s="16" t="s">
        <v>631</v>
      </c>
      <c r="F150" s="16">
        <v>20</v>
      </c>
      <c r="G150" s="15" t="s">
        <v>614</v>
      </c>
      <c r="H150" s="15" t="s">
        <v>606</v>
      </c>
      <c r="J150" t="s">
        <v>606</v>
      </c>
      <c r="L150" t="s">
        <v>606</v>
      </c>
      <c r="M150">
        <f t="shared" si="5"/>
        <v>3</v>
      </c>
      <c r="N150" s="15" t="s">
        <v>617</v>
      </c>
    </row>
    <row r="151" spans="1:14" hidden="1" x14ac:dyDescent="0.25">
      <c r="A151" t="str">
        <f t="shared" si="4"/>
        <v>3543462011</v>
      </c>
      <c r="B151">
        <f>COUNTIF($D$2:D151,D151)</f>
        <v>11</v>
      </c>
      <c r="C151" s="15">
        <v>35434620</v>
      </c>
      <c r="D151" s="15" t="s">
        <v>723</v>
      </c>
      <c r="E151" s="16" t="s">
        <v>631</v>
      </c>
      <c r="F151" s="16">
        <v>20</v>
      </c>
      <c r="G151" s="15" t="s">
        <v>605</v>
      </c>
      <c r="I151" t="s">
        <v>606</v>
      </c>
      <c r="K151" t="s">
        <v>606</v>
      </c>
      <c r="L151" t="s">
        <v>606</v>
      </c>
      <c r="M151">
        <f t="shared" si="5"/>
        <v>3</v>
      </c>
      <c r="N151" s="15" t="s">
        <v>724</v>
      </c>
    </row>
    <row r="152" spans="1:14" hidden="1" x14ac:dyDescent="0.25">
      <c r="A152" t="str">
        <f t="shared" si="4"/>
        <v>3543462012</v>
      </c>
      <c r="B152">
        <f>COUNTIF($D$2:D152,D152)</f>
        <v>12</v>
      </c>
      <c r="C152" s="15">
        <v>35434620</v>
      </c>
      <c r="D152" s="15" t="s">
        <v>723</v>
      </c>
      <c r="E152" s="16" t="s">
        <v>631</v>
      </c>
      <c r="F152" s="16">
        <v>20</v>
      </c>
      <c r="G152" s="15" t="s">
        <v>614</v>
      </c>
      <c r="I152" t="s">
        <v>606</v>
      </c>
      <c r="K152" t="s">
        <v>606</v>
      </c>
      <c r="L152" t="s">
        <v>606</v>
      </c>
      <c r="M152">
        <f t="shared" si="5"/>
        <v>3</v>
      </c>
      <c r="N152" s="15" t="s">
        <v>673</v>
      </c>
    </row>
    <row r="153" spans="1:14" hidden="1" x14ac:dyDescent="0.25">
      <c r="A153" t="str">
        <f t="shared" si="4"/>
        <v>3543462013</v>
      </c>
      <c r="B153">
        <f>COUNTIF($D$2:D153,D153)</f>
        <v>13</v>
      </c>
      <c r="C153" s="15">
        <v>35434620</v>
      </c>
      <c r="D153" s="15" t="s">
        <v>723</v>
      </c>
      <c r="E153" s="16" t="s">
        <v>631</v>
      </c>
      <c r="F153" s="16">
        <v>20</v>
      </c>
      <c r="G153" s="15" t="s">
        <v>605</v>
      </c>
      <c r="H153" s="15" t="s">
        <v>606</v>
      </c>
      <c r="J153" t="s">
        <v>606</v>
      </c>
      <c r="L153" t="s">
        <v>606</v>
      </c>
      <c r="M153">
        <f t="shared" si="5"/>
        <v>3</v>
      </c>
      <c r="N153" s="15" t="s">
        <v>664</v>
      </c>
    </row>
    <row r="154" spans="1:14" hidden="1" x14ac:dyDescent="0.25">
      <c r="A154" t="str">
        <f t="shared" si="4"/>
        <v>3543462014</v>
      </c>
      <c r="B154">
        <f>COUNTIF($D$2:D154,D154)</f>
        <v>14</v>
      </c>
      <c r="C154" s="15">
        <v>35434620</v>
      </c>
      <c r="D154" s="15" t="s">
        <v>723</v>
      </c>
      <c r="E154" s="16" t="s">
        <v>631</v>
      </c>
      <c r="F154" s="16">
        <v>20</v>
      </c>
      <c r="G154" s="15" t="s">
        <v>614</v>
      </c>
      <c r="H154" s="15" t="s">
        <v>606</v>
      </c>
      <c r="J154" t="s">
        <v>606</v>
      </c>
      <c r="L154" t="s">
        <v>606</v>
      </c>
      <c r="M154">
        <f t="shared" si="5"/>
        <v>3</v>
      </c>
      <c r="N154" s="15" t="s">
        <v>617</v>
      </c>
    </row>
    <row r="155" spans="1:14" hidden="1" x14ac:dyDescent="0.25">
      <c r="A155" t="str">
        <f t="shared" si="4"/>
        <v>3543462015</v>
      </c>
      <c r="B155">
        <f>COUNTIF($D$2:D155,D155)</f>
        <v>15</v>
      </c>
      <c r="C155" s="15">
        <v>35434620</v>
      </c>
      <c r="D155" s="15" t="s">
        <v>723</v>
      </c>
      <c r="E155" s="16" t="s">
        <v>631</v>
      </c>
      <c r="F155" s="16">
        <v>20</v>
      </c>
      <c r="G155" s="15" t="s">
        <v>605</v>
      </c>
      <c r="I155" t="s">
        <v>606</v>
      </c>
      <c r="K155" t="s">
        <v>606</v>
      </c>
      <c r="L155" t="s">
        <v>606</v>
      </c>
      <c r="M155">
        <f t="shared" si="5"/>
        <v>3</v>
      </c>
      <c r="N155" s="15" t="s">
        <v>724</v>
      </c>
    </row>
    <row r="156" spans="1:14" hidden="1" x14ac:dyDescent="0.25">
      <c r="A156" t="str">
        <f t="shared" si="4"/>
        <v>3543462016</v>
      </c>
      <c r="B156">
        <f>COUNTIF($D$2:D156,D156)</f>
        <v>16</v>
      </c>
      <c r="C156" s="15">
        <v>35434620</v>
      </c>
      <c r="D156" s="15" t="s">
        <v>723</v>
      </c>
      <c r="E156" s="16" t="s">
        <v>631</v>
      </c>
      <c r="F156" s="16">
        <v>20</v>
      </c>
      <c r="G156" s="15" t="s">
        <v>614</v>
      </c>
      <c r="I156" t="s">
        <v>606</v>
      </c>
      <c r="K156" t="s">
        <v>606</v>
      </c>
      <c r="L156" t="s">
        <v>606</v>
      </c>
      <c r="M156">
        <f t="shared" si="5"/>
        <v>3</v>
      </c>
      <c r="N156" s="15" t="s">
        <v>673</v>
      </c>
    </row>
    <row r="157" spans="1:14" hidden="1" x14ac:dyDescent="0.25">
      <c r="A157" t="str">
        <f t="shared" si="4"/>
        <v>3543462017</v>
      </c>
      <c r="B157">
        <f>COUNTIF($D$2:D157,D157)</f>
        <v>17</v>
      </c>
      <c r="C157" s="15">
        <v>35434620</v>
      </c>
      <c r="D157" s="15" t="s">
        <v>723</v>
      </c>
      <c r="E157" s="16" t="s">
        <v>619</v>
      </c>
      <c r="F157" s="16">
        <v>40</v>
      </c>
      <c r="G157" s="15" t="s">
        <v>605</v>
      </c>
      <c r="H157" s="15" t="s">
        <v>606</v>
      </c>
      <c r="J157" t="s">
        <v>606</v>
      </c>
      <c r="L157" t="s">
        <v>606</v>
      </c>
      <c r="M157">
        <f t="shared" si="5"/>
        <v>3</v>
      </c>
      <c r="N157" s="15" t="s">
        <v>664</v>
      </c>
    </row>
    <row r="158" spans="1:14" hidden="1" x14ac:dyDescent="0.25">
      <c r="A158" t="str">
        <f t="shared" si="4"/>
        <v>3543462018</v>
      </c>
      <c r="B158">
        <f>COUNTIF($D$2:D158,D158)</f>
        <v>18</v>
      </c>
      <c r="C158" s="15">
        <v>35434620</v>
      </c>
      <c r="D158" s="15" t="s">
        <v>723</v>
      </c>
      <c r="E158" s="16" t="s">
        <v>619</v>
      </c>
      <c r="F158" s="16">
        <v>40</v>
      </c>
      <c r="G158" s="15" t="s">
        <v>605</v>
      </c>
      <c r="I158" t="s">
        <v>606</v>
      </c>
      <c r="K158" t="s">
        <v>606</v>
      </c>
      <c r="L158" t="s">
        <v>606</v>
      </c>
      <c r="M158">
        <f t="shared" si="5"/>
        <v>3</v>
      </c>
      <c r="N158" s="15" t="s">
        <v>724</v>
      </c>
    </row>
    <row r="159" spans="1:14" hidden="1" x14ac:dyDescent="0.25">
      <c r="A159" t="str">
        <f t="shared" si="4"/>
        <v>3543462019</v>
      </c>
      <c r="B159">
        <f>COUNTIF($D$2:D159,D159)</f>
        <v>19</v>
      </c>
      <c r="C159" s="15">
        <v>35434620</v>
      </c>
      <c r="D159" s="15" t="s">
        <v>723</v>
      </c>
      <c r="E159" s="16" t="s">
        <v>619</v>
      </c>
      <c r="F159" s="16">
        <v>40</v>
      </c>
      <c r="G159" s="15" t="s">
        <v>614</v>
      </c>
      <c r="H159" s="15" t="s">
        <v>606</v>
      </c>
      <c r="J159" t="s">
        <v>606</v>
      </c>
      <c r="L159" t="s">
        <v>606</v>
      </c>
      <c r="M159">
        <f t="shared" si="5"/>
        <v>3</v>
      </c>
      <c r="N159" s="15" t="s">
        <v>617</v>
      </c>
    </row>
    <row r="160" spans="1:14" hidden="1" x14ac:dyDescent="0.25">
      <c r="A160" t="str">
        <f t="shared" si="4"/>
        <v>3543462020</v>
      </c>
      <c r="B160">
        <f>COUNTIF($D$2:D160,D160)</f>
        <v>20</v>
      </c>
      <c r="C160" s="15">
        <v>35434620</v>
      </c>
      <c r="D160" s="15" t="s">
        <v>723</v>
      </c>
      <c r="E160" s="16" t="s">
        <v>619</v>
      </c>
      <c r="F160" s="16">
        <v>40</v>
      </c>
      <c r="G160" s="15" t="s">
        <v>614</v>
      </c>
      <c r="I160" t="s">
        <v>606</v>
      </c>
      <c r="K160" t="s">
        <v>606</v>
      </c>
      <c r="L160" t="s">
        <v>606</v>
      </c>
      <c r="M160">
        <f t="shared" si="5"/>
        <v>3</v>
      </c>
      <c r="N160" s="15" t="s">
        <v>673</v>
      </c>
    </row>
    <row r="161" spans="1:14" hidden="1" x14ac:dyDescent="0.25">
      <c r="A161" t="str">
        <f t="shared" si="4"/>
        <v>354382611</v>
      </c>
      <c r="B161">
        <f>COUNTIF($D$2:D161,D161)</f>
        <v>1</v>
      </c>
      <c r="C161" s="15">
        <v>35438261</v>
      </c>
      <c r="D161" s="15" t="s">
        <v>725</v>
      </c>
      <c r="E161" s="16" t="s">
        <v>604</v>
      </c>
      <c r="F161" s="16">
        <v>20</v>
      </c>
      <c r="G161" s="15" t="s">
        <v>605</v>
      </c>
      <c r="H161" s="15" t="s">
        <v>606</v>
      </c>
      <c r="J161" t="s">
        <v>606</v>
      </c>
      <c r="L161" t="s">
        <v>606</v>
      </c>
      <c r="M161">
        <f t="shared" si="5"/>
        <v>3</v>
      </c>
      <c r="N161" s="15" t="s">
        <v>664</v>
      </c>
    </row>
    <row r="162" spans="1:14" hidden="1" x14ac:dyDescent="0.25">
      <c r="A162" t="str">
        <f t="shared" si="4"/>
        <v>354382612</v>
      </c>
      <c r="B162">
        <f>COUNTIF($D$2:D162,D162)</f>
        <v>2</v>
      </c>
      <c r="C162" s="15">
        <v>35438261</v>
      </c>
      <c r="D162" s="15" t="s">
        <v>725</v>
      </c>
      <c r="E162" s="16" t="s">
        <v>619</v>
      </c>
      <c r="F162" s="16">
        <v>40</v>
      </c>
      <c r="G162" s="15" t="s">
        <v>605</v>
      </c>
      <c r="H162" s="15" t="s">
        <v>606</v>
      </c>
      <c r="J162" t="s">
        <v>606</v>
      </c>
      <c r="L162" t="s">
        <v>606</v>
      </c>
      <c r="M162">
        <f t="shared" si="5"/>
        <v>3</v>
      </c>
      <c r="N162" s="15" t="s">
        <v>664</v>
      </c>
    </row>
    <row r="163" spans="1:14" hidden="1" x14ac:dyDescent="0.25">
      <c r="A163" t="str">
        <f t="shared" si="4"/>
        <v>354382613</v>
      </c>
      <c r="B163">
        <f>COUNTIF($D$2:D163,D163)</f>
        <v>3</v>
      </c>
      <c r="C163" s="15">
        <v>35438261</v>
      </c>
      <c r="D163" s="15" t="s">
        <v>725</v>
      </c>
      <c r="E163" s="16" t="s">
        <v>621</v>
      </c>
      <c r="F163" s="16">
        <v>20</v>
      </c>
      <c r="G163" s="15" t="s">
        <v>605</v>
      </c>
      <c r="I163" t="s">
        <v>606</v>
      </c>
      <c r="K163" t="s">
        <v>606</v>
      </c>
      <c r="L163" t="s">
        <v>606</v>
      </c>
      <c r="M163">
        <f t="shared" si="5"/>
        <v>3</v>
      </c>
      <c r="N163" s="15" t="s">
        <v>724</v>
      </c>
    </row>
    <row r="164" spans="1:14" hidden="1" x14ac:dyDescent="0.25">
      <c r="A164" t="str">
        <f t="shared" si="4"/>
        <v>354382614</v>
      </c>
      <c r="B164">
        <f>COUNTIF($D$2:D164,D164)</f>
        <v>4</v>
      </c>
      <c r="C164" s="15">
        <v>35438261</v>
      </c>
      <c r="D164" s="15" t="s">
        <v>725</v>
      </c>
      <c r="E164" s="16" t="s">
        <v>616</v>
      </c>
      <c r="F164" s="16">
        <v>40</v>
      </c>
      <c r="G164" s="15" t="s">
        <v>605</v>
      </c>
      <c r="I164" t="s">
        <v>606</v>
      </c>
      <c r="K164" t="s">
        <v>606</v>
      </c>
      <c r="L164" t="s">
        <v>606</v>
      </c>
      <c r="M164">
        <f t="shared" si="5"/>
        <v>3</v>
      </c>
      <c r="N164" s="15" t="s">
        <v>724</v>
      </c>
    </row>
    <row r="165" spans="1:14" hidden="1" x14ac:dyDescent="0.25">
      <c r="A165" t="str">
        <f t="shared" si="4"/>
        <v>354382615</v>
      </c>
      <c r="B165">
        <f>COUNTIF($D$2:D165,D165)</f>
        <v>5</v>
      </c>
      <c r="C165" s="15">
        <v>35438261</v>
      </c>
      <c r="D165" s="15" t="s">
        <v>725</v>
      </c>
      <c r="E165" s="16" t="s">
        <v>626</v>
      </c>
      <c r="F165" s="16">
        <v>40</v>
      </c>
      <c r="G165" s="15" t="s">
        <v>614</v>
      </c>
      <c r="H165" s="15" t="s">
        <v>606</v>
      </c>
      <c r="J165" t="s">
        <v>606</v>
      </c>
      <c r="L165" t="s">
        <v>606</v>
      </c>
      <c r="M165">
        <f t="shared" si="5"/>
        <v>3</v>
      </c>
      <c r="N165" s="15" t="s">
        <v>617</v>
      </c>
    </row>
    <row r="166" spans="1:14" hidden="1" x14ac:dyDescent="0.25">
      <c r="A166" t="str">
        <f t="shared" si="4"/>
        <v>354382616</v>
      </c>
      <c r="B166">
        <f>COUNTIF($D$2:D166,D166)</f>
        <v>6</v>
      </c>
      <c r="C166" s="15">
        <v>35438261</v>
      </c>
      <c r="D166" s="15" t="s">
        <v>725</v>
      </c>
      <c r="E166" s="16" t="s">
        <v>616</v>
      </c>
      <c r="F166" s="16">
        <v>40</v>
      </c>
      <c r="G166" s="15" t="s">
        <v>614</v>
      </c>
      <c r="H166" s="15" t="s">
        <v>606</v>
      </c>
      <c r="J166" t="s">
        <v>606</v>
      </c>
      <c r="L166" t="s">
        <v>606</v>
      </c>
      <c r="M166">
        <f t="shared" si="5"/>
        <v>3</v>
      </c>
      <c r="N166" s="15" t="s">
        <v>617</v>
      </c>
    </row>
    <row r="167" spans="1:14" hidden="1" x14ac:dyDescent="0.25">
      <c r="A167" t="str">
        <f t="shared" si="4"/>
        <v>354382617</v>
      </c>
      <c r="B167">
        <f>COUNTIF($D$2:D167,D167)</f>
        <v>7</v>
      </c>
      <c r="C167" s="15">
        <v>35438261</v>
      </c>
      <c r="D167" s="15" t="s">
        <v>725</v>
      </c>
      <c r="E167" s="16" t="s">
        <v>619</v>
      </c>
      <c r="F167" s="16">
        <v>40</v>
      </c>
      <c r="G167" s="15" t="s">
        <v>614</v>
      </c>
      <c r="I167" t="s">
        <v>606</v>
      </c>
      <c r="K167" t="s">
        <v>606</v>
      </c>
      <c r="L167" t="s">
        <v>606</v>
      </c>
      <c r="M167">
        <f t="shared" si="5"/>
        <v>3</v>
      </c>
      <c r="N167" s="15" t="s">
        <v>618</v>
      </c>
    </row>
    <row r="168" spans="1:14" hidden="1" x14ac:dyDescent="0.25">
      <c r="A168" t="str">
        <f t="shared" si="4"/>
        <v>354384241</v>
      </c>
      <c r="B168">
        <f>COUNTIF($D$2:D168,D168)</f>
        <v>1</v>
      </c>
      <c r="C168" s="15">
        <v>35438424</v>
      </c>
      <c r="D168" s="15" t="s">
        <v>745</v>
      </c>
      <c r="E168" s="16" t="s">
        <v>616</v>
      </c>
      <c r="F168" s="16">
        <v>40</v>
      </c>
      <c r="G168" s="15" t="s">
        <v>614</v>
      </c>
      <c r="H168" s="15" t="s">
        <v>606</v>
      </c>
      <c r="J168" t="s">
        <v>606</v>
      </c>
      <c r="L168" t="s">
        <v>606</v>
      </c>
      <c r="M168">
        <f t="shared" si="5"/>
        <v>3</v>
      </c>
      <c r="N168" s="15" t="s">
        <v>713</v>
      </c>
    </row>
    <row r="169" spans="1:14" hidden="1" x14ac:dyDescent="0.25">
      <c r="A169" t="str">
        <f t="shared" si="4"/>
        <v>354384242</v>
      </c>
      <c r="B169">
        <f>COUNTIF($D$2:D169,D169)</f>
        <v>2</v>
      </c>
      <c r="C169" s="15">
        <v>35438424</v>
      </c>
      <c r="D169" s="15" t="s">
        <v>745</v>
      </c>
      <c r="E169" s="16" t="s">
        <v>626</v>
      </c>
      <c r="F169" s="16">
        <v>40</v>
      </c>
      <c r="G169" s="15" t="s">
        <v>614</v>
      </c>
      <c r="H169" s="15" t="s">
        <v>606</v>
      </c>
      <c r="J169" t="s">
        <v>606</v>
      </c>
      <c r="L169" t="s">
        <v>606</v>
      </c>
      <c r="M169">
        <f t="shared" si="5"/>
        <v>3</v>
      </c>
      <c r="N169" s="15" t="s">
        <v>713</v>
      </c>
    </row>
    <row r="170" spans="1:14" hidden="1" x14ac:dyDescent="0.25">
      <c r="A170" t="str">
        <f t="shared" si="4"/>
        <v>354384311</v>
      </c>
      <c r="B170">
        <f>COUNTIF($D$2:D170,D170)</f>
        <v>1</v>
      </c>
      <c r="C170" s="15">
        <v>35438431</v>
      </c>
      <c r="D170" s="15" t="s">
        <v>726</v>
      </c>
      <c r="E170" s="16" t="s">
        <v>619</v>
      </c>
      <c r="F170" s="16">
        <v>40</v>
      </c>
      <c r="G170" s="15" t="s">
        <v>614</v>
      </c>
      <c r="L170" t="s">
        <v>606</v>
      </c>
      <c r="M170">
        <f t="shared" si="5"/>
        <v>1</v>
      </c>
      <c r="N170" s="15" t="s">
        <v>727</v>
      </c>
    </row>
    <row r="171" spans="1:14" hidden="1" x14ac:dyDescent="0.25">
      <c r="A171" t="str">
        <f t="shared" si="4"/>
        <v>354384312</v>
      </c>
      <c r="B171">
        <f>COUNTIF($D$2:D171,D171)</f>
        <v>2</v>
      </c>
      <c r="C171" s="15">
        <v>35438431</v>
      </c>
      <c r="D171" s="15" t="s">
        <v>726</v>
      </c>
      <c r="E171" s="16" t="s">
        <v>616</v>
      </c>
      <c r="F171" s="16">
        <v>40</v>
      </c>
      <c r="G171" s="15" t="s">
        <v>614</v>
      </c>
      <c r="L171" t="s">
        <v>606</v>
      </c>
      <c r="M171">
        <f t="shared" si="5"/>
        <v>1</v>
      </c>
      <c r="N171" s="15" t="s">
        <v>727</v>
      </c>
    </row>
    <row r="172" spans="1:14" hidden="1" x14ac:dyDescent="0.25">
      <c r="A172" t="str">
        <f t="shared" si="4"/>
        <v>354388201</v>
      </c>
      <c r="B172">
        <f>COUNTIF($D$2:D172,D172)</f>
        <v>1</v>
      </c>
      <c r="C172" s="15">
        <v>35438820</v>
      </c>
      <c r="D172" s="15" t="s">
        <v>728</v>
      </c>
      <c r="E172" s="16" t="s">
        <v>619</v>
      </c>
      <c r="F172" s="16">
        <v>40</v>
      </c>
      <c r="G172" s="15" t="s">
        <v>614</v>
      </c>
      <c r="H172" s="15" t="s">
        <v>606</v>
      </c>
      <c r="I172" t="s">
        <v>606</v>
      </c>
      <c r="J172" t="s">
        <v>606</v>
      </c>
      <c r="K172" t="s">
        <v>606</v>
      </c>
      <c r="L172" t="s">
        <v>606</v>
      </c>
      <c r="M172">
        <f t="shared" si="5"/>
        <v>5</v>
      </c>
      <c r="N172" s="15" t="s">
        <v>654</v>
      </c>
    </row>
    <row r="173" spans="1:14" hidden="1" x14ac:dyDescent="0.25">
      <c r="A173" t="str">
        <f t="shared" si="4"/>
        <v>354388202</v>
      </c>
      <c r="B173">
        <f>COUNTIF($D$2:D173,D173)</f>
        <v>2</v>
      </c>
      <c r="C173" s="15">
        <v>35438820</v>
      </c>
      <c r="D173" s="15" t="s">
        <v>728</v>
      </c>
      <c r="E173" s="16" t="s">
        <v>616</v>
      </c>
      <c r="F173" s="16">
        <v>40</v>
      </c>
      <c r="G173" s="15" t="s">
        <v>614</v>
      </c>
      <c r="H173" s="15" t="s">
        <v>606</v>
      </c>
      <c r="I173" t="s">
        <v>606</v>
      </c>
      <c r="J173" t="s">
        <v>606</v>
      </c>
      <c r="K173" t="s">
        <v>606</v>
      </c>
      <c r="L173" t="s">
        <v>606</v>
      </c>
      <c r="M173">
        <f t="shared" si="5"/>
        <v>5</v>
      </c>
      <c r="N173" s="15" t="s">
        <v>654</v>
      </c>
    </row>
    <row r="174" spans="1:14" hidden="1" x14ac:dyDescent="0.25">
      <c r="A174" t="str">
        <f t="shared" si="4"/>
        <v>354388203</v>
      </c>
      <c r="B174">
        <f>COUNTIF($D$2:D174,D174)</f>
        <v>3</v>
      </c>
      <c r="C174" s="15">
        <v>35438820</v>
      </c>
      <c r="D174" s="15" t="s">
        <v>728</v>
      </c>
      <c r="E174" s="16" t="s">
        <v>624</v>
      </c>
      <c r="F174" s="16">
        <v>40</v>
      </c>
      <c r="G174" s="15" t="s">
        <v>614</v>
      </c>
      <c r="H174" s="15" t="s">
        <v>606</v>
      </c>
      <c r="I174" t="s">
        <v>606</v>
      </c>
      <c r="J174" t="s">
        <v>606</v>
      </c>
      <c r="K174" t="s">
        <v>606</v>
      </c>
      <c r="L174" t="s">
        <v>606</v>
      </c>
      <c r="M174">
        <f t="shared" si="5"/>
        <v>5</v>
      </c>
      <c r="N174" s="15" t="s">
        <v>654</v>
      </c>
    </row>
    <row r="175" spans="1:14" hidden="1" x14ac:dyDescent="0.25">
      <c r="A175" t="str">
        <f t="shared" si="4"/>
        <v>354388204</v>
      </c>
      <c r="B175">
        <f>COUNTIF($D$2:D175,D175)</f>
        <v>4</v>
      </c>
      <c r="C175" s="15">
        <v>35438820</v>
      </c>
      <c r="D175" s="15" t="s">
        <v>728</v>
      </c>
      <c r="E175" s="16" t="s">
        <v>626</v>
      </c>
      <c r="F175" s="16">
        <v>40</v>
      </c>
      <c r="G175" s="15" t="s">
        <v>614</v>
      </c>
      <c r="H175" s="15" t="s">
        <v>606</v>
      </c>
      <c r="I175" t="s">
        <v>606</v>
      </c>
      <c r="J175" t="s">
        <v>606</v>
      </c>
      <c r="K175" t="s">
        <v>606</v>
      </c>
      <c r="L175" t="s">
        <v>606</v>
      </c>
      <c r="M175">
        <f t="shared" si="5"/>
        <v>5</v>
      </c>
      <c r="N175" s="15" t="s">
        <v>654</v>
      </c>
    </row>
    <row r="176" spans="1:14" x14ac:dyDescent="0.25">
      <c r="A176" t="str">
        <f t="shared" si="4"/>
        <v>354388205</v>
      </c>
      <c r="B176">
        <f>COUNTIF($D$2:D176,D176)</f>
        <v>5</v>
      </c>
      <c r="C176" s="15">
        <v>35438820</v>
      </c>
      <c r="D176" s="15" t="s">
        <v>728</v>
      </c>
      <c r="E176" s="16" t="s">
        <v>757</v>
      </c>
      <c r="F176" s="16">
        <v>40</v>
      </c>
      <c r="G176" s="15" t="s">
        <v>614</v>
      </c>
      <c r="H176" s="15" t="s">
        <v>606</v>
      </c>
      <c r="I176" t="s">
        <v>606</v>
      </c>
      <c r="J176" t="s">
        <v>606</v>
      </c>
      <c r="K176" t="s">
        <v>606</v>
      </c>
      <c r="L176" t="s">
        <v>606</v>
      </c>
      <c r="M176">
        <f t="shared" si="5"/>
        <v>5</v>
      </c>
      <c r="N176" s="15" t="s">
        <v>654</v>
      </c>
    </row>
    <row r="177" spans="1:14" hidden="1" x14ac:dyDescent="0.25">
      <c r="A177" t="str">
        <f t="shared" si="4"/>
        <v>354388206</v>
      </c>
      <c r="B177">
        <f>COUNTIF($D$2:D177,D177)</f>
        <v>6</v>
      </c>
      <c r="C177" s="15">
        <v>35438820</v>
      </c>
      <c r="D177" s="15" t="s">
        <v>728</v>
      </c>
      <c r="E177" s="16" t="s">
        <v>704</v>
      </c>
      <c r="F177" s="16">
        <v>40</v>
      </c>
      <c r="G177" s="15" t="s">
        <v>605</v>
      </c>
      <c r="H177" s="15" t="s">
        <v>606</v>
      </c>
      <c r="I177" t="s">
        <v>606</v>
      </c>
      <c r="J177" t="s">
        <v>606</v>
      </c>
      <c r="K177" t="s">
        <v>606</v>
      </c>
      <c r="L177" t="s">
        <v>606</v>
      </c>
      <c r="M177">
        <f t="shared" si="5"/>
        <v>5</v>
      </c>
      <c r="N177" s="15" t="s">
        <v>690</v>
      </c>
    </row>
    <row r="178" spans="1:14" hidden="1" x14ac:dyDescent="0.25">
      <c r="A178" t="str">
        <f t="shared" si="4"/>
        <v>354388207</v>
      </c>
      <c r="B178">
        <f>COUNTIF($D$2:D178,D178)</f>
        <v>7</v>
      </c>
      <c r="C178" s="15">
        <v>35438820</v>
      </c>
      <c r="D178" s="15" t="s">
        <v>728</v>
      </c>
      <c r="E178" s="16" t="s">
        <v>611</v>
      </c>
      <c r="F178" s="16">
        <v>40</v>
      </c>
      <c r="G178" s="15" t="s">
        <v>614</v>
      </c>
      <c r="H178" s="15" t="s">
        <v>606</v>
      </c>
      <c r="I178" t="s">
        <v>606</v>
      </c>
      <c r="J178" t="s">
        <v>606</v>
      </c>
      <c r="K178" t="s">
        <v>606</v>
      </c>
      <c r="L178" t="s">
        <v>606</v>
      </c>
      <c r="M178">
        <f t="shared" si="5"/>
        <v>5</v>
      </c>
      <c r="N178" s="15" t="s">
        <v>654</v>
      </c>
    </row>
    <row r="179" spans="1:14" hidden="1" x14ac:dyDescent="0.25">
      <c r="A179" t="str">
        <f t="shared" si="4"/>
        <v>354388208</v>
      </c>
      <c r="B179">
        <f>COUNTIF($D$2:D179,D179)</f>
        <v>8</v>
      </c>
      <c r="C179" s="15">
        <v>35438820</v>
      </c>
      <c r="D179" s="15" t="s">
        <v>728</v>
      </c>
      <c r="E179" s="16" t="s">
        <v>621</v>
      </c>
      <c r="F179" s="16">
        <v>40</v>
      </c>
      <c r="G179" s="15" t="s">
        <v>614</v>
      </c>
      <c r="H179" s="15" t="s">
        <v>606</v>
      </c>
      <c r="I179" t="s">
        <v>606</v>
      </c>
      <c r="J179" t="s">
        <v>606</v>
      </c>
      <c r="K179" t="s">
        <v>606</v>
      </c>
      <c r="L179" t="s">
        <v>606</v>
      </c>
      <c r="M179">
        <f t="shared" si="5"/>
        <v>5</v>
      </c>
      <c r="N179" s="15" t="s">
        <v>654</v>
      </c>
    </row>
    <row r="180" spans="1:14" hidden="1" x14ac:dyDescent="0.25">
      <c r="A180" t="str">
        <f t="shared" si="4"/>
        <v>354390831</v>
      </c>
      <c r="B180">
        <f>COUNTIF($D$2:D180,D180)</f>
        <v>1</v>
      </c>
      <c r="C180" s="15">
        <v>35439083</v>
      </c>
      <c r="D180" s="15" t="s">
        <v>729</v>
      </c>
      <c r="E180" s="16" t="s">
        <v>619</v>
      </c>
      <c r="F180" s="16">
        <v>40</v>
      </c>
      <c r="G180" s="15" t="s">
        <v>614</v>
      </c>
      <c r="H180" s="15" t="s">
        <v>606</v>
      </c>
      <c r="I180" t="s">
        <v>606</v>
      </c>
      <c r="J180" t="s">
        <v>606</v>
      </c>
      <c r="K180" t="s">
        <v>606</v>
      </c>
      <c r="L180" t="s">
        <v>606</v>
      </c>
      <c r="M180">
        <f t="shared" si="5"/>
        <v>5</v>
      </c>
      <c r="N180" s="15" t="s">
        <v>634</v>
      </c>
    </row>
    <row r="181" spans="1:14" hidden="1" x14ac:dyDescent="0.25">
      <c r="A181" t="str">
        <f t="shared" si="4"/>
        <v>354390832</v>
      </c>
      <c r="B181">
        <f>COUNTIF($D$2:D181,D181)</f>
        <v>2</v>
      </c>
      <c r="C181" s="15">
        <v>35439083</v>
      </c>
      <c r="D181" s="15" t="s">
        <v>729</v>
      </c>
      <c r="E181" s="16" t="s">
        <v>626</v>
      </c>
      <c r="F181" s="16">
        <v>40</v>
      </c>
      <c r="G181" s="15" t="s">
        <v>614</v>
      </c>
      <c r="H181" s="15" t="s">
        <v>606</v>
      </c>
      <c r="I181" t="s">
        <v>606</v>
      </c>
      <c r="J181" t="s">
        <v>606</v>
      </c>
      <c r="K181" t="s">
        <v>606</v>
      </c>
      <c r="L181" t="s">
        <v>606</v>
      </c>
      <c r="M181">
        <f t="shared" si="5"/>
        <v>5</v>
      </c>
      <c r="N181" s="15" t="s">
        <v>634</v>
      </c>
    </row>
    <row r="182" spans="1:14" hidden="1" x14ac:dyDescent="0.25">
      <c r="A182" t="str">
        <f t="shared" si="4"/>
        <v>354401151</v>
      </c>
      <c r="B182">
        <f>COUNTIF($D$2:D182,D182)</f>
        <v>1</v>
      </c>
      <c r="C182" s="15">
        <v>35440115</v>
      </c>
      <c r="D182" s="15" t="s">
        <v>746</v>
      </c>
      <c r="E182" s="16" t="s">
        <v>604</v>
      </c>
      <c r="F182" s="16">
        <v>40</v>
      </c>
      <c r="G182" s="15" t="s">
        <v>614</v>
      </c>
      <c r="H182" s="15" t="s">
        <v>606</v>
      </c>
      <c r="I182" t="s">
        <v>606</v>
      </c>
      <c r="J182" t="s">
        <v>606</v>
      </c>
      <c r="M182">
        <f t="shared" si="5"/>
        <v>3</v>
      </c>
      <c r="N182" s="15" t="s">
        <v>648</v>
      </c>
    </row>
    <row r="183" spans="1:14" hidden="1" x14ac:dyDescent="0.25">
      <c r="A183" t="str">
        <f t="shared" si="4"/>
        <v>354401152</v>
      </c>
      <c r="B183">
        <f>COUNTIF($D$2:D183,D183)</f>
        <v>2</v>
      </c>
      <c r="C183" s="15">
        <v>35440115</v>
      </c>
      <c r="D183" s="15" t="s">
        <v>746</v>
      </c>
      <c r="E183" s="16" t="s">
        <v>626</v>
      </c>
      <c r="F183" s="16">
        <v>40</v>
      </c>
      <c r="G183" s="15" t="s">
        <v>614</v>
      </c>
      <c r="J183" t="s">
        <v>606</v>
      </c>
      <c r="K183" t="s">
        <v>606</v>
      </c>
      <c r="L183" t="s">
        <v>606</v>
      </c>
      <c r="M183">
        <f t="shared" si="5"/>
        <v>3</v>
      </c>
      <c r="N183" s="15" t="s">
        <v>706</v>
      </c>
    </row>
    <row r="184" spans="1:14" hidden="1" x14ac:dyDescent="0.25">
      <c r="A184" t="str">
        <f t="shared" si="4"/>
        <v>354462081</v>
      </c>
      <c r="B184">
        <f>COUNTIF($D$2:D184,D184)</f>
        <v>1</v>
      </c>
      <c r="C184" s="15">
        <v>35446208</v>
      </c>
      <c r="D184" s="15" t="s">
        <v>747</v>
      </c>
      <c r="E184" s="16" t="s">
        <v>619</v>
      </c>
      <c r="F184" s="16">
        <v>40</v>
      </c>
      <c r="G184" s="15" t="s">
        <v>614</v>
      </c>
      <c r="H184" s="15" t="s">
        <v>606</v>
      </c>
      <c r="I184" t="s">
        <v>606</v>
      </c>
      <c r="J184" t="s">
        <v>606</v>
      </c>
      <c r="K184" t="s">
        <v>606</v>
      </c>
      <c r="L184" t="s">
        <v>606</v>
      </c>
      <c r="M184">
        <f t="shared" si="5"/>
        <v>5</v>
      </c>
      <c r="N184" s="15" t="s">
        <v>654</v>
      </c>
    </row>
    <row r="185" spans="1:14" hidden="1" x14ac:dyDescent="0.25">
      <c r="A185" t="str">
        <f t="shared" si="4"/>
        <v>354462082</v>
      </c>
      <c r="B185">
        <f>COUNTIF($D$2:D185,D185)</f>
        <v>2</v>
      </c>
      <c r="C185" s="15">
        <v>35446208</v>
      </c>
      <c r="D185" s="15" t="s">
        <v>747</v>
      </c>
      <c r="E185" s="16" t="s">
        <v>626</v>
      </c>
      <c r="F185" s="16">
        <v>40</v>
      </c>
      <c r="G185" s="15" t="s">
        <v>614</v>
      </c>
      <c r="H185" s="15" t="s">
        <v>606</v>
      </c>
      <c r="I185" t="s">
        <v>606</v>
      </c>
      <c r="J185" t="s">
        <v>606</v>
      </c>
      <c r="K185" t="s">
        <v>606</v>
      </c>
      <c r="L185" t="s">
        <v>606</v>
      </c>
      <c r="M185">
        <f t="shared" si="5"/>
        <v>5</v>
      </c>
      <c r="N185" s="15" t="s">
        <v>654</v>
      </c>
    </row>
    <row r="186" spans="1:14" hidden="1" x14ac:dyDescent="0.25">
      <c r="A186" t="str">
        <f t="shared" si="4"/>
        <v>354480601</v>
      </c>
      <c r="B186">
        <f>COUNTIF($D$2:D186,D186)</f>
        <v>1</v>
      </c>
      <c r="C186" s="15">
        <v>35448060</v>
      </c>
      <c r="D186" s="15" t="s">
        <v>730</v>
      </c>
      <c r="E186" s="16" t="s">
        <v>619</v>
      </c>
      <c r="F186" s="16">
        <v>40</v>
      </c>
      <c r="G186" s="15" t="s">
        <v>614</v>
      </c>
      <c r="H186" s="15" t="s">
        <v>606</v>
      </c>
      <c r="I186" t="s">
        <v>606</v>
      </c>
      <c r="J186" t="s">
        <v>606</v>
      </c>
      <c r="M186">
        <f t="shared" si="5"/>
        <v>3</v>
      </c>
      <c r="N186" s="15" t="s">
        <v>648</v>
      </c>
    </row>
    <row r="187" spans="1:14" hidden="1" x14ac:dyDescent="0.25">
      <c r="A187" t="str">
        <f t="shared" si="4"/>
        <v>354480602</v>
      </c>
      <c r="B187">
        <f>COUNTIF($D$2:D187,D187)</f>
        <v>2</v>
      </c>
      <c r="C187" s="15">
        <v>35448060</v>
      </c>
      <c r="D187" s="15" t="s">
        <v>730</v>
      </c>
      <c r="E187" s="16" t="s">
        <v>616</v>
      </c>
      <c r="F187" s="16">
        <v>40</v>
      </c>
      <c r="G187" s="15" t="s">
        <v>614</v>
      </c>
      <c r="J187" t="s">
        <v>606</v>
      </c>
      <c r="K187" t="s">
        <v>606</v>
      </c>
      <c r="L187" t="s">
        <v>606</v>
      </c>
      <c r="M187">
        <f t="shared" si="5"/>
        <v>3</v>
      </c>
      <c r="N187" s="15" t="s">
        <v>706</v>
      </c>
    </row>
    <row r="188" spans="1:14" hidden="1" x14ac:dyDescent="0.25">
      <c r="A188" t="str">
        <f t="shared" si="4"/>
        <v>354615321</v>
      </c>
      <c r="B188">
        <f>COUNTIF($D$2:D188,D188)</f>
        <v>1</v>
      </c>
      <c r="C188" s="15">
        <v>35461532</v>
      </c>
      <c r="D188" s="15" t="s">
        <v>748</v>
      </c>
      <c r="E188" s="16" t="s">
        <v>616</v>
      </c>
      <c r="F188" s="16">
        <v>40</v>
      </c>
      <c r="G188" s="15" t="s">
        <v>614</v>
      </c>
      <c r="H188" s="15" t="s">
        <v>606</v>
      </c>
      <c r="I188" t="s">
        <v>606</v>
      </c>
      <c r="J188" t="s">
        <v>606</v>
      </c>
      <c r="K188" t="s">
        <v>606</v>
      </c>
      <c r="L188" t="s">
        <v>606</v>
      </c>
      <c r="M188">
        <f t="shared" si="5"/>
        <v>5</v>
      </c>
      <c r="N188" s="15" t="s">
        <v>654</v>
      </c>
    </row>
    <row r="189" spans="1:14" hidden="1" x14ac:dyDescent="0.25">
      <c r="A189" t="str">
        <f t="shared" si="4"/>
        <v>355015051</v>
      </c>
      <c r="B189">
        <f>COUNTIF($D$2:D189,D189)</f>
        <v>1</v>
      </c>
      <c r="C189" s="15">
        <v>35501505</v>
      </c>
      <c r="D189" s="15" t="s">
        <v>749</v>
      </c>
      <c r="E189" s="16" t="s">
        <v>626</v>
      </c>
      <c r="F189" s="16">
        <v>40</v>
      </c>
      <c r="G189" s="15" t="s">
        <v>614</v>
      </c>
      <c r="H189" s="15" t="s">
        <v>606</v>
      </c>
      <c r="J189" t="s">
        <v>606</v>
      </c>
      <c r="K189" t="s">
        <v>606</v>
      </c>
      <c r="M189">
        <f t="shared" si="5"/>
        <v>3</v>
      </c>
      <c r="N189" s="15" t="s">
        <v>731</v>
      </c>
    </row>
    <row r="190" spans="1:14" hidden="1" x14ac:dyDescent="0.25">
      <c r="A190" t="str">
        <f t="shared" si="4"/>
        <v>359108181</v>
      </c>
      <c r="B190">
        <f>COUNTIF($D$2:D190,D190)</f>
        <v>1</v>
      </c>
      <c r="C190" s="15">
        <v>35910818</v>
      </c>
      <c r="D190" s="15" t="s">
        <v>750</v>
      </c>
      <c r="E190" s="16" t="s">
        <v>619</v>
      </c>
      <c r="F190" s="16">
        <v>40</v>
      </c>
      <c r="G190" s="15" t="s">
        <v>614</v>
      </c>
      <c r="H190" s="15" t="s">
        <v>606</v>
      </c>
      <c r="J190" t="s">
        <v>606</v>
      </c>
      <c r="L190" t="s">
        <v>606</v>
      </c>
      <c r="M190">
        <f t="shared" si="5"/>
        <v>3</v>
      </c>
      <c r="N190" s="15" t="s">
        <v>617</v>
      </c>
    </row>
    <row r="191" spans="1:14" hidden="1" x14ac:dyDescent="0.25">
      <c r="A191" t="str">
        <f t="shared" si="4"/>
        <v>359108182</v>
      </c>
      <c r="B191">
        <f>COUNTIF($D$2:D191,D191)</f>
        <v>2</v>
      </c>
      <c r="C191" s="15">
        <v>35910818</v>
      </c>
      <c r="D191" s="15" t="s">
        <v>750</v>
      </c>
      <c r="E191" s="16" t="s">
        <v>616</v>
      </c>
      <c r="F191" s="16">
        <v>40</v>
      </c>
      <c r="G191" s="15" t="s">
        <v>614</v>
      </c>
      <c r="I191" t="s">
        <v>606</v>
      </c>
      <c r="K191" t="s">
        <v>606</v>
      </c>
      <c r="L191" t="s">
        <v>606</v>
      </c>
      <c r="M191">
        <f t="shared" si="5"/>
        <v>3</v>
      </c>
      <c r="N191" s="15" t="s">
        <v>673</v>
      </c>
    </row>
    <row r="192" spans="1:14" hidden="1" x14ac:dyDescent="0.25">
      <c r="A192" t="str">
        <f t="shared" si="4"/>
        <v>359109091</v>
      </c>
      <c r="B192">
        <f>COUNTIF($D$2:D192,D192)</f>
        <v>1</v>
      </c>
      <c r="C192" s="15">
        <v>35910909</v>
      </c>
      <c r="D192" s="15" t="s">
        <v>732</v>
      </c>
      <c r="E192" s="16" t="s">
        <v>756</v>
      </c>
      <c r="F192" s="16">
        <v>20</v>
      </c>
      <c r="G192" s="15" t="s">
        <v>614</v>
      </c>
      <c r="I192" t="s">
        <v>606</v>
      </c>
      <c r="J192" t="s">
        <v>606</v>
      </c>
      <c r="L192" t="s">
        <v>606</v>
      </c>
      <c r="M192">
        <f t="shared" si="5"/>
        <v>3</v>
      </c>
      <c r="N192" s="15" t="s">
        <v>625</v>
      </c>
    </row>
    <row r="193" spans="1:14" hidden="1" x14ac:dyDescent="0.25">
      <c r="A193" t="str">
        <f t="shared" si="4"/>
        <v>359109092</v>
      </c>
      <c r="B193">
        <f>COUNTIF($D$2:D193,D193)</f>
        <v>2</v>
      </c>
      <c r="C193" s="15">
        <v>35910909</v>
      </c>
      <c r="D193" s="15" t="s">
        <v>732</v>
      </c>
      <c r="E193" s="16" t="s">
        <v>619</v>
      </c>
      <c r="F193" s="16">
        <v>40</v>
      </c>
      <c r="G193" s="15" t="s">
        <v>614</v>
      </c>
      <c r="H193" s="15" t="s">
        <v>606</v>
      </c>
      <c r="I193" t="s">
        <v>606</v>
      </c>
      <c r="J193" t="s">
        <v>606</v>
      </c>
      <c r="M193">
        <f t="shared" si="5"/>
        <v>3</v>
      </c>
      <c r="N193" s="15" t="s">
        <v>648</v>
      </c>
    </row>
    <row r="194" spans="1:14" hidden="1" x14ac:dyDescent="0.25">
      <c r="A194" t="str">
        <f t="shared" si="4"/>
        <v>359109093</v>
      </c>
      <c r="B194">
        <f>COUNTIF($D$2:D194,D194)</f>
        <v>3</v>
      </c>
      <c r="C194" s="15">
        <v>35910909</v>
      </c>
      <c r="D194" s="15" t="s">
        <v>732</v>
      </c>
      <c r="E194" s="16" t="s">
        <v>627</v>
      </c>
      <c r="F194" s="16">
        <v>20</v>
      </c>
      <c r="G194" s="15" t="s">
        <v>614</v>
      </c>
      <c r="H194" s="15" t="s">
        <v>606</v>
      </c>
      <c r="I194" t="s">
        <v>606</v>
      </c>
      <c r="J194" t="s">
        <v>606</v>
      </c>
      <c r="M194">
        <f t="shared" si="5"/>
        <v>3</v>
      </c>
      <c r="N194" s="15" t="s">
        <v>648</v>
      </c>
    </row>
    <row r="195" spans="1:14" hidden="1" x14ac:dyDescent="0.25">
      <c r="A195" t="str">
        <f t="shared" ref="A195" si="6">C195&amp;B195</f>
        <v>359109094</v>
      </c>
      <c r="B195">
        <f>COUNTIF($D$2:D195,D195)</f>
        <v>4</v>
      </c>
      <c r="C195" s="15">
        <v>35910909</v>
      </c>
      <c r="D195" s="15" t="s">
        <v>732</v>
      </c>
      <c r="E195" s="16" t="s">
        <v>631</v>
      </c>
      <c r="F195" s="16">
        <v>20</v>
      </c>
      <c r="G195" s="15" t="s">
        <v>614</v>
      </c>
      <c r="I195" t="s">
        <v>606</v>
      </c>
      <c r="J195" t="s">
        <v>606</v>
      </c>
      <c r="K195" t="s">
        <v>606</v>
      </c>
      <c r="M195">
        <f t="shared" ref="M195" si="7">COUNTIF(H195:L195,"SIM")</f>
        <v>3</v>
      </c>
      <c r="N195" s="15" t="s">
        <v>656</v>
      </c>
    </row>
  </sheetData>
  <autoFilter ref="C1:N195">
    <filterColumn colId="2">
      <filters>
        <filter val="Marcenaria Maker"/>
      </filters>
    </filterColumn>
  </autoFilter>
  <conditionalFormatting sqref="E186:F186 E188:F190 E128:F168 E170:F170 E172:F180 E182:F182 E184:F184 E114:F126 E41:F41 E43:F43 E2:E3 E31:F39 E5:F29 E45:F112 E192:F195">
    <cfRule type="cellIs" dxfId="3" priority="3" operator="notEqual">
      <formula>XDA2</formula>
    </cfRule>
  </conditionalFormatting>
  <conditionalFormatting sqref="E191:F191 E187:F187 E127:F127 E169:F169 E171:F171 E181:F181 E183:F183 E185:F185 E113:F113 E30:F30 E40:F40 E42:F42 E44:F44 E4">
    <cfRule type="cellIs" dxfId="2" priority="4" operator="notEqual">
      <formula>XDB3</formula>
    </cfRule>
  </conditionalFormatting>
  <conditionalFormatting sqref="F2:F3">
    <cfRule type="cellIs" dxfId="1" priority="1" operator="notEqual">
      <formula>XDB2</formula>
    </cfRule>
  </conditionalFormatting>
  <conditionalFormatting sqref="F4">
    <cfRule type="cellIs" dxfId="0" priority="2" operator="notEqual">
      <formula>XDC3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opLeftCell="A2" workbookViewId="0">
      <selection activeCell="B20" sqref="B20"/>
    </sheetView>
  </sheetViews>
  <sheetFormatPr defaultRowHeight="15" x14ac:dyDescent="0.25"/>
  <sheetData>
    <row r="2" spans="2:6" x14ac:dyDescent="0.25">
      <c r="B2" s="5" t="s">
        <v>374</v>
      </c>
      <c r="C2" s="5" t="s">
        <v>375</v>
      </c>
      <c r="D2" s="5" t="s">
        <v>376</v>
      </c>
      <c r="E2" s="5" t="s">
        <v>377</v>
      </c>
      <c r="F2" s="5" t="s">
        <v>378</v>
      </c>
    </row>
    <row r="3" spans="2:6" x14ac:dyDescent="0.25">
      <c r="B3" s="6">
        <v>906530</v>
      </c>
      <c r="C3" s="6">
        <v>925469</v>
      </c>
      <c r="D3" s="6">
        <v>4947</v>
      </c>
      <c r="E3" s="6">
        <v>46334</v>
      </c>
      <c r="F3" s="6">
        <v>4236</v>
      </c>
    </row>
    <row r="4" spans="2:6" x14ac:dyDescent="0.25">
      <c r="B4" s="7">
        <v>25159</v>
      </c>
      <c r="C4" s="7">
        <v>48379</v>
      </c>
      <c r="D4" s="7">
        <v>25124</v>
      </c>
      <c r="E4" s="7" t="s">
        <v>379</v>
      </c>
      <c r="F4" s="7" t="s">
        <v>379</v>
      </c>
    </row>
    <row r="5" spans="2:6" x14ac:dyDescent="0.25">
      <c r="B5" s="6">
        <v>2318</v>
      </c>
      <c r="C5" s="6">
        <v>1961</v>
      </c>
      <c r="D5" s="6">
        <v>2239</v>
      </c>
      <c r="E5" s="6">
        <v>901702</v>
      </c>
      <c r="F5" s="6">
        <v>1727</v>
      </c>
    </row>
    <row r="6" spans="2:6" x14ac:dyDescent="0.25">
      <c r="B6" s="7">
        <v>31732</v>
      </c>
      <c r="C6" s="7">
        <v>32050</v>
      </c>
      <c r="D6" s="7">
        <v>31926</v>
      </c>
      <c r="E6" s="7">
        <v>31860</v>
      </c>
      <c r="F6" s="7">
        <v>32074</v>
      </c>
    </row>
    <row r="7" spans="2:6" x14ac:dyDescent="0.25">
      <c r="B7" s="6">
        <v>23668</v>
      </c>
      <c r="C7" s="6">
        <v>23577</v>
      </c>
      <c r="D7" s="6" t="s">
        <v>379</v>
      </c>
      <c r="E7" s="6" t="s">
        <v>379</v>
      </c>
      <c r="F7" s="6" t="s">
        <v>379</v>
      </c>
    </row>
    <row r="8" spans="2:6" x14ac:dyDescent="0.25">
      <c r="B8" s="7">
        <v>24740</v>
      </c>
      <c r="C8" s="7" t="s">
        <v>379</v>
      </c>
      <c r="D8" s="7" t="s">
        <v>379</v>
      </c>
      <c r="E8" s="7" t="s">
        <v>379</v>
      </c>
      <c r="F8" s="7" t="s">
        <v>379</v>
      </c>
    </row>
    <row r="9" spans="2:6" x14ac:dyDescent="0.25">
      <c r="B9" s="6">
        <v>31616</v>
      </c>
      <c r="C9" s="6">
        <v>922584</v>
      </c>
      <c r="D9" s="6" t="s">
        <v>379</v>
      </c>
      <c r="E9" s="6" t="s">
        <v>379</v>
      </c>
      <c r="F9" s="6" t="s">
        <v>379</v>
      </c>
    </row>
    <row r="10" spans="2:6" x14ac:dyDescent="0.25">
      <c r="B10" s="7">
        <v>23231</v>
      </c>
      <c r="C10" s="7" t="s">
        <v>379</v>
      </c>
      <c r="D10" s="7" t="s">
        <v>379</v>
      </c>
      <c r="E10" s="7" t="s">
        <v>379</v>
      </c>
      <c r="F10" s="7" t="s">
        <v>379</v>
      </c>
    </row>
    <row r="11" spans="2:6" x14ac:dyDescent="0.25">
      <c r="B11" s="6">
        <v>29749</v>
      </c>
      <c r="C11" s="6">
        <v>30016</v>
      </c>
      <c r="D11" s="6">
        <v>907224</v>
      </c>
      <c r="E11" s="6">
        <v>29890</v>
      </c>
      <c r="F11" s="6">
        <v>30053</v>
      </c>
    </row>
    <row r="12" spans="2:6" x14ac:dyDescent="0.25">
      <c r="B12" s="7">
        <v>20722</v>
      </c>
      <c r="C12" s="7">
        <v>20515</v>
      </c>
      <c r="D12" s="7">
        <v>20527</v>
      </c>
      <c r="E12" s="7" t="s">
        <v>379</v>
      </c>
      <c r="F12" s="7" t="s">
        <v>379</v>
      </c>
    </row>
    <row r="13" spans="2:6" x14ac:dyDescent="0.25">
      <c r="B13" s="6">
        <v>25324</v>
      </c>
      <c r="C13" s="6" t="s">
        <v>379</v>
      </c>
      <c r="D13" s="6" t="s">
        <v>379</v>
      </c>
      <c r="E13" s="6" t="s">
        <v>379</v>
      </c>
      <c r="F13" s="6" t="s">
        <v>379</v>
      </c>
    </row>
    <row r="14" spans="2:6" x14ac:dyDescent="0.25">
      <c r="B14" s="7">
        <v>23590</v>
      </c>
      <c r="C14" s="7">
        <v>40034</v>
      </c>
      <c r="D14" s="7" t="s">
        <v>379</v>
      </c>
      <c r="E14" s="7" t="s">
        <v>379</v>
      </c>
      <c r="F14" s="7" t="s">
        <v>379</v>
      </c>
    </row>
    <row r="15" spans="2:6" x14ac:dyDescent="0.25">
      <c r="B15" s="6">
        <v>923333</v>
      </c>
      <c r="C15" s="6">
        <v>10662</v>
      </c>
      <c r="D15" s="6">
        <v>44817</v>
      </c>
      <c r="E15" s="6">
        <v>908563</v>
      </c>
      <c r="F15" s="6">
        <v>10364</v>
      </c>
    </row>
    <row r="16" spans="2:6" x14ac:dyDescent="0.25">
      <c r="B16" s="7">
        <v>31252</v>
      </c>
      <c r="C16" s="7">
        <v>31276</v>
      </c>
      <c r="D16" s="7">
        <v>911173</v>
      </c>
      <c r="E16" s="7" t="s">
        <v>379</v>
      </c>
      <c r="F16" s="7" t="s">
        <v>379</v>
      </c>
    </row>
    <row r="17" spans="2:6" x14ac:dyDescent="0.25">
      <c r="B17" s="6">
        <v>15404</v>
      </c>
      <c r="C17" s="6">
        <v>15477</v>
      </c>
      <c r="D17" s="6">
        <v>15544</v>
      </c>
      <c r="E17" s="6" t="s">
        <v>379</v>
      </c>
      <c r="F17" s="6" t="s">
        <v>379</v>
      </c>
    </row>
    <row r="18" spans="2:6" x14ac:dyDescent="0.25">
      <c r="B18" s="7">
        <v>902676</v>
      </c>
      <c r="C18" s="7">
        <v>50436</v>
      </c>
      <c r="D18" s="7">
        <v>5666</v>
      </c>
      <c r="E18" s="7">
        <v>50428</v>
      </c>
      <c r="F18" s="7">
        <v>5691</v>
      </c>
    </row>
    <row r="19" spans="2:6" x14ac:dyDescent="0.25">
      <c r="B19" s="6">
        <v>19148</v>
      </c>
      <c r="C19" s="6">
        <v>19112</v>
      </c>
      <c r="D19" s="6">
        <v>19045</v>
      </c>
      <c r="E19" s="6">
        <v>900473</v>
      </c>
      <c r="F19" s="6" t="s">
        <v>379</v>
      </c>
    </row>
    <row r="20" spans="2:6" x14ac:dyDescent="0.25">
      <c r="B20" s="7">
        <v>31045</v>
      </c>
      <c r="C20" s="7">
        <v>31112</v>
      </c>
      <c r="D20" s="7">
        <v>30806</v>
      </c>
      <c r="E20" s="7" t="s">
        <v>379</v>
      </c>
      <c r="F20" s="7" t="s">
        <v>379</v>
      </c>
    </row>
    <row r="21" spans="2:6" x14ac:dyDescent="0.25">
      <c r="B21" s="6">
        <v>24259</v>
      </c>
      <c r="C21" s="6">
        <v>24375</v>
      </c>
      <c r="D21" s="6" t="s">
        <v>379</v>
      </c>
      <c r="E21" s="6" t="s">
        <v>379</v>
      </c>
      <c r="F21" s="6" t="s">
        <v>379</v>
      </c>
    </row>
    <row r="22" spans="2:6" x14ac:dyDescent="0.25">
      <c r="B22" s="7">
        <v>19161</v>
      </c>
      <c r="C22" s="7">
        <v>19012</v>
      </c>
      <c r="D22" s="7">
        <v>19215</v>
      </c>
      <c r="E22" s="7">
        <v>901295</v>
      </c>
      <c r="F22" s="7" t="s">
        <v>379</v>
      </c>
    </row>
    <row r="23" spans="2:6" x14ac:dyDescent="0.25">
      <c r="B23" s="6">
        <v>38349</v>
      </c>
      <c r="C23" s="6">
        <v>915233</v>
      </c>
      <c r="D23" s="6">
        <v>916869</v>
      </c>
      <c r="E23" s="6">
        <v>923114</v>
      </c>
      <c r="F23" s="6">
        <v>44957</v>
      </c>
    </row>
    <row r="24" spans="2:6" x14ac:dyDescent="0.25">
      <c r="B24" s="7">
        <v>19288</v>
      </c>
      <c r="C24" s="7" t="s">
        <v>379</v>
      </c>
      <c r="D24" s="7" t="s">
        <v>379</v>
      </c>
      <c r="E24" s="7" t="s">
        <v>379</v>
      </c>
      <c r="F24" s="7" t="s">
        <v>379</v>
      </c>
    </row>
    <row r="25" spans="2:6" x14ac:dyDescent="0.25">
      <c r="B25" s="6">
        <v>925500</v>
      </c>
      <c r="C25" s="6">
        <v>36456</v>
      </c>
      <c r="D25" s="6">
        <v>24</v>
      </c>
      <c r="E25" s="6">
        <v>36959</v>
      </c>
      <c r="F25" s="6">
        <v>130321</v>
      </c>
    </row>
    <row r="26" spans="2:6" x14ac:dyDescent="0.25">
      <c r="B26" s="7">
        <v>388973</v>
      </c>
      <c r="C26" s="7">
        <v>902330</v>
      </c>
      <c r="D26" s="7">
        <v>5538</v>
      </c>
      <c r="E26" s="7" t="s">
        <v>379</v>
      </c>
      <c r="F26" s="7" t="s">
        <v>379</v>
      </c>
    </row>
    <row r="27" spans="2:6" x14ac:dyDescent="0.25">
      <c r="B27" s="6">
        <v>26335</v>
      </c>
      <c r="C27" s="6" t="s">
        <v>379</v>
      </c>
      <c r="D27" s="6" t="s">
        <v>379</v>
      </c>
      <c r="E27" s="6" t="s">
        <v>379</v>
      </c>
      <c r="F27" s="6" t="s">
        <v>379</v>
      </c>
    </row>
    <row r="28" spans="2:6" x14ac:dyDescent="0.25">
      <c r="B28" s="7">
        <v>24545</v>
      </c>
      <c r="C28" s="7">
        <v>24508</v>
      </c>
      <c r="D28" s="7">
        <v>579427</v>
      </c>
      <c r="E28" s="7">
        <v>913736</v>
      </c>
      <c r="F28" s="7">
        <v>434784</v>
      </c>
    </row>
    <row r="29" spans="2:6" x14ac:dyDescent="0.25">
      <c r="B29" s="6">
        <v>903371</v>
      </c>
      <c r="C29" s="6">
        <v>43552</v>
      </c>
      <c r="D29" s="6">
        <v>22767</v>
      </c>
      <c r="E29" s="6">
        <v>22724</v>
      </c>
      <c r="F29" s="6">
        <v>127814</v>
      </c>
    </row>
    <row r="30" spans="2:6" x14ac:dyDescent="0.25">
      <c r="B30" s="7">
        <v>30740</v>
      </c>
      <c r="C30" s="7" t="s">
        <v>379</v>
      </c>
      <c r="D30" s="7" t="s">
        <v>379</v>
      </c>
      <c r="E30" s="7" t="s">
        <v>379</v>
      </c>
      <c r="F30" s="7" t="s">
        <v>379</v>
      </c>
    </row>
    <row r="31" spans="2:6" x14ac:dyDescent="0.25">
      <c r="B31" s="6">
        <v>906980</v>
      </c>
      <c r="C31" s="6">
        <v>43746</v>
      </c>
      <c r="D31" s="6">
        <v>44337</v>
      </c>
      <c r="E31" s="6">
        <v>44325</v>
      </c>
      <c r="F31" s="6">
        <v>48689</v>
      </c>
    </row>
    <row r="32" spans="2:6" x14ac:dyDescent="0.25">
      <c r="B32" s="7">
        <v>15600</v>
      </c>
      <c r="C32" s="7">
        <v>15325</v>
      </c>
      <c r="D32" s="7">
        <v>15337</v>
      </c>
      <c r="E32" s="7">
        <v>15313</v>
      </c>
      <c r="F32" s="7">
        <v>45275</v>
      </c>
    </row>
    <row r="33" spans="2:6" x14ac:dyDescent="0.25">
      <c r="B33" s="6">
        <v>19161</v>
      </c>
      <c r="C33" s="6">
        <v>19012</v>
      </c>
      <c r="D33" s="6">
        <v>19215</v>
      </c>
      <c r="E33" s="6">
        <v>901295</v>
      </c>
      <c r="F33" s="6" t="s">
        <v>379</v>
      </c>
    </row>
    <row r="34" spans="2:6" x14ac:dyDescent="0.25">
      <c r="B34" s="7">
        <v>17553</v>
      </c>
      <c r="C34" s="7">
        <v>17541</v>
      </c>
      <c r="D34" s="7">
        <v>49426</v>
      </c>
      <c r="E34" s="7">
        <v>17565</v>
      </c>
      <c r="F34" s="7">
        <v>47041</v>
      </c>
    </row>
    <row r="35" spans="2:6" x14ac:dyDescent="0.25">
      <c r="B35" s="6">
        <v>35836</v>
      </c>
      <c r="C35" s="6">
        <v>26062</v>
      </c>
      <c r="D35" s="6">
        <v>42959</v>
      </c>
      <c r="E35" s="6" t="s">
        <v>379</v>
      </c>
      <c r="F35" s="6" t="s">
        <v>379</v>
      </c>
    </row>
    <row r="36" spans="2:6" x14ac:dyDescent="0.25">
      <c r="B36" s="7">
        <v>5228</v>
      </c>
      <c r="C36" s="7">
        <v>3924</v>
      </c>
      <c r="D36" s="7">
        <v>5198</v>
      </c>
      <c r="E36" s="7">
        <v>3888</v>
      </c>
      <c r="F36" s="7">
        <v>906530</v>
      </c>
    </row>
    <row r="37" spans="2:6" x14ac:dyDescent="0.25">
      <c r="B37" s="6">
        <v>14527</v>
      </c>
      <c r="C37" s="6">
        <v>191516</v>
      </c>
      <c r="D37" s="6" t="s">
        <v>379</v>
      </c>
      <c r="E37" s="6" t="s">
        <v>379</v>
      </c>
      <c r="F37" s="6" t="s">
        <v>379</v>
      </c>
    </row>
    <row r="38" spans="2:6" x14ac:dyDescent="0.25">
      <c r="B38" s="7">
        <v>23383</v>
      </c>
      <c r="C38" s="7" t="s">
        <v>379</v>
      </c>
      <c r="D38" s="7" t="s">
        <v>379</v>
      </c>
      <c r="E38" s="7" t="s">
        <v>379</v>
      </c>
      <c r="F38" s="7" t="s">
        <v>379</v>
      </c>
    </row>
    <row r="39" spans="2:6" x14ac:dyDescent="0.25">
      <c r="B39" s="6">
        <v>27561</v>
      </c>
      <c r="C39" s="6" t="s">
        <v>379</v>
      </c>
      <c r="D39" s="6" t="s">
        <v>379</v>
      </c>
      <c r="E39" s="6" t="s">
        <v>379</v>
      </c>
      <c r="F39" s="6" t="s">
        <v>379</v>
      </c>
    </row>
    <row r="40" spans="2:6" x14ac:dyDescent="0.25">
      <c r="B40" s="7">
        <v>12361</v>
      </c>
      <c r="C40" s="7">
        <v>12397</v>
      </c>
      <c r="D40" s="7">
        <v>918362</v>
      </c>
      <c r="E40" s="7">
        <v>12531</v>
      </c>
      <c r="F40" s="7">
        <v>904831</v>
      </c>
    </row>
    <row r="41" spans="2:6" x14ac:dyDescent="0.25">
      <c r="B41" s="6">
        <v>9106</v>
      </c>
      <c r="C41" s="6">
        <v>9283</v>
      </c>
      <c r="D41" s="6">
        <v>9325</v>
      </c>
      <c r="E41" s="6">
        <v>9295</v>
      </c>
      <c r="F41" s="6">
        <v>9124</v>
      </c>
    </row>
    <row r="42" spans="2:6" x14ac:dyDescent="0.25">
      <c r="B42" s="7">
        <v>24284</v>
      </c>
      <c r="C42" s="7">
        <v>907911</v>
      </c>
      <c r="D42" s="7" t="s">
        <v>379</v>
      </c>
      <c r="E42" s="7" t="s">
        <v>379</v>
      </c>
      <c r="F42" s="7" t="s">
        <v>379</v>
      </c>
    </row>
    <row r="43" spans="2:6" x14ac:dyDescent="0.25">
      <c r="B43" s="6">
        <v>3451</v>
      </c>
      <c r="C43" s="6">
        <v>3530</v>
      </c>
      <c r="D43" s="6">
        <v>3670</v>
      </c>
      <c r="E43" s="6">
        <v>3426</v>
      </c>
      <c r="F43" s="6">
        <v>3852</v>
      </c>
    </row>
    <row r="44" spans="2:6" x14ac:dyDescent="0.25">
      <c r="B44" s="7">
        <v>33900</v>
      </c>
      <c r="C44" s="7">
        <v>44573</v>
      </c>
      <c r="D44" s="7">
        <v>34162</v>
      </c>
      <c r="E44" s="7" t="s">
        <v>379</v>
      </c>
      <c r="F44" s="7" t="s">
        <v>379</v>
      </c>
    </row>
    <row r="45" spans="2:6" x14ac:dyDescent="0.25">
      <c r="B45" s="6">
        <v>15660</v>
      </c>
      <c r="C45" s="6">
        <v>42389</v>
      </c>
      <c r="D45" s="6">
        <v>35257</v>
      </c>
      <c r="E45" s="6">
        <v>900291</v>
      </c>
      <c r="F45" s="6">
        <v>45287</v>
      </c>
    </row>
    <row r="46" spans="2:6" x14ac:dyDescent="0.25">
      <c r="B46" s="7">
        <v>7560</v>
      </c>
      <c r="C46" s="7">
        <v>7729</v>
      </c>
      <c r="D46" s="7">
        <v>412983</v>
      </c>
      <c r="E46" s="7">
        <v>41973</v>
      </c>
      <c r="F46" s="7">
        <v>923825</v>
      </c>
    </row>
    <row r="47" spans="2:6" x14ac:dyDescent="0.25">
      <c r="B47" s="6">
        <v>32177</v>
      </c>
      <c r="C47" s="6" t="s">
        <v>379</v>
      </c>
      <c r="D47" s="6" t="s">
        <v>379</v>
      </c>
      <c r="E47" s="6" t="s">
        <v>379</v>
      </c>
      <c r="F47" s="6" t="s">
        <v>379</v>
      </c>
    </row>
    <row r="48" spans="2:6" x14ac:dyDescent="0.25">
      <c r="B48" s="7">
        <v>34769</v>
      </c>
      <c r="C48" s="7">
        <v>47715</v>
      </c>
      <c r="D48" s="7" t="s">
        <v>379</v>
      </c>
      <c r="E48" s="7" t="s">
        <v>379</v>
      </c>
      <c r="F48" s="7" t="s">
        <v>379</v>
      </c>
    </row>
    <row r="49" spans="2:6" x14ac:dyDescent="0.25">
      <c r="B49" s="6">
        <v>904223</v>
      </c>
      <c r="C49" s="6">
        <v>34253</v>
      </c>
      <c r="D49" s="6">
        <v>906839</v>
      </c>
      <c r="E49" s="6" t="s">
        <v>379</v>
      </c>
      <c r="F49" s="6" t="s">
        <v>379</v>
      </c>
    </row>
    <row r="50" spans="2:6" x14ac:dyDescent="0.25">
      <c r="B50" s="7">
        <v>33558</v>
      </c>
      <c r="C50" s="7" t="s">
        <v>379</v>
      </c>
      <c r="D50" s="7" t="s">
        <v>379</v>
      </c>
      <c r="E50" s="7" t="s">
        <v>379</v>
      </c>
      <c r="F50" s="7" t="s">
        <v>379</v>
      </c>
    </row>
    <row r="51" spans="2:6" x14ac:dyDescent="0.25">
      <c r="B51" s="6">
        <v>33112</v>
      </c>
      <c r="C51" s="6">
        <v>33261</v>
      </c>
      <c r="D51" s="6">
        <v>33212</v>
      </c>
      <c r="E51" s="6">
        <v>903632</v>
      </c>
      <c r="F51" s="6">
        <v>33285</v>
      </c>
    </row>
    <row r="52" spans="2:6" x14ac:dyDescent="0.25">
      <c r="B52" s="7">
        <v>924283</v>
      </c>
      <c r="C52" s="7">
        <v>923382</v>
      </c>
      <c r="D52" s="7">
        <v>905938</v>
      </c>
      <c r="E52" s="7">
        <v>913856</v>
      </c>
      <c r="F52" s="7">
        <v>30272</v>
      </c>
    </row>
    <row r="53" spans="2:6" x14ac:dyDescent="0.25">
      <c r="B53" s="6">
        <v>12212</v>
      </c>
      <c r="C53" s="6">
        <v>12348</v>
      </c>
      <c r="D53" s="6">
        <v>12129</v>
      </c>
      <c r="E53" s="6">
        <v>909877</v>
      </c>
      <c r="F53" s="6">
        <v>12300</v>
      </c>
    </row>
    <row r="54" spans="2:6" x14ac:dyDescent="0.25">
      <c r="B54" s="7">
        <v>3451</v>
      </c>
      <c r="C54" s="7">
        <v>1570</v>
      </c>
      <c r="D54" s="7">
        <v>3852</v>
      </c>
      <c r="E54" s="7">
        <v>3670</v>
      </c>
      <c r="F54" s="7">
        <v>3759</v>
      </c>
    </row>
    <row r="55" spans="2:6" x14ac:dyDescent="0.25">
      <c r="B55" s="6">
        <v>24314</v>
      </c>
      <c r="C55" s="6">
        <v>48458</v>
      </c>
      <c r="D55" s="6" t="s">
        <v>379</v>
      </c>
      <c r="E55" s="6" t="s">
        <v>379</v>
      </c>
      <c r="F55" s="6" t="s">
        <v>379</v>
      </c>
    </row>
    <row r="56" spans="2:6" x14ac:dyDescent="0.25">
      <c r="B56" s="7">
        <v>3451</v>
      </c>
      <c r="C56" s="7">
        <v>3670</v>
      </c>
      <c r="D56" s="7">
        <v>3530</v>
      </c>
      <c r="E56" s="7">
        <v>3426</v>
      </c>
      <c r="F56" s="7">
        <v>3852</v>
      </c>
    </row>
    <row r="57" spans="2:6" x14ac:dyDescent="0.25">
      <c r="B57" s="6">
        <v>24934</v>
      </c>
      <c r="C57" s="6">
        <v>24946</v>
      </c>
      <c r="D57" s="6">
        <v>24958</v>
      </c>
      <c r="E57" s="6">
        <v>919412</v>
      </c>
      <c r="F57" s="6">
        <v>47909</v>
      </c>
    </row>
    <row r="58" spans="2:6" x14ac:dyDescent="0.25">
      <c r="B58" s="7">
        <v>19781</v>
      </c>
      <c r="C58" s="7">
        <v>39962</v>
      </c>
      <c r="D58" s="7">
        <v>40885</v>
      </c>
      <c r="E58" s="7">
        <v>19379</v>
      </c>
      <c r="F58" s="7">
        <v>43539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2" sqref="A2:A15"/>
    </sheetView>
  </sheetViews>
  <sheetFormatPr defaultRowHeight="15" x14ac:dyDescent="0.25"/>
  <sheetData>
    <row r="2" spans="1:2" x14ac:dyDescent="0.25">
      <c r="A2">
        <v>9659</v>
      </c>
      <c r="B2" t="s">
        <v>47</v>
      </c>
    </row>
    <row r="3" spans="1:2" x14ac:dyDescent="0.25">
      <c r="A3">
        <v>19677</v>
      </c>
      <c r="B3" t="s">
        <v>164</v>
      </c>
    </row>
    <row r="4" spans="1:2" x14ac:dyDescent="0.25">
      <c r="A4">
        <v>20151</v>
      </c>
      <c r="B4" t="s">
        <v>214</v>
      </c>
    </row>
    <row r="5" spans="1:2" x14ac:dyDescent="0.25">
      <c r="A5">
        <v>6920</v>
      </c>
      <c r="B5" t="s">
        <v>234</v>
      </c>
    </row>
    <row r="6" spans="1:2" x14ac:dyDescent="0.25">
      <c r="A6">
        <v>21325</v>
      </c>
      <c r="B6" t="s">
        <v>274</v>
      </c>
    </row>
    <row r="7" spans="1:2" x14ac:dyDescent="0.25">
      <c r="A7">
        <v>32189</v>
      </c>
      <c r="B7" t="s">
        <v>283</v>
      </c>
    </row>
    <row r="8" spans="1:2" x14ac:dyDescent="0.25">
      <c r="A8">
        <v>24028</v>
      </c>
      <c r="B8" t="s">
        <v>280</v>
      </c>
    </row>
    <row r="9" spans="1:2" x14ac:dyDescent="0.25">
      <c r="A9">
        <v>47016</v>
      </c>
      <c r="B9" t="s">
        <v>3</v>
      </c>
    </row>
    <row r="10" spans="1:2" x14ac:dyDescent="0.25">
      <c r="A10">
        <v>14771</v>
      </c>
      <c r="B10" t="s">
        <v>30</v>
      </c>
    </row>
    <row r="11" spans="1:2" x14ac:dyDescent="0.25">
      <c r="A11">
        <v>1824</v>
      </c>
      <c r="B11" t="s">
        <v>97</v>
      </c>
    </row>
    <row r="12" spans="1:2" x14ac:dyDescent="0.25">
      <c r="A12">
        <v>5356</v>
      </c>
      <c r="B12" t="s">
        <v>326</v>
      </c>
    </row>
    <row r="13" spans="1:2" x14ac:dyDescent="0.25">
      <c r="A13">
        <v>723</v>
      </c>
      <c r="B13" t="s">
        <v>73</v>
      </c>
    </row>
    <row r="14" spans="1:2" x14ac:dyDescent="0.25">
      <c r="A14">
        <v>923114</v>
      </c>
      <c r="B14" t="s">
        <v>33</v>
      </c>
    </row>
    <row r="15" spans="1:2" x14ac:dyDescent="0.25">
      <c r="A15">
        <v>922742</v>
      </c>
      <c r="B15" t="s">
        <v>309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Dashboard</vt:lpstr>
      <vt:lpstr>Pivot</vt:lpstr>
      <vt:lpstr>Plan1</vt:lpstr>
      <vt:lpstr>Base</vt:lpstr>
      <vt:lpstr>Planilha3</vt:lpstr>
      <vt:lpstr>Planilha1</vt:lpstr>
      <vt:lpstr>Planilha4</vt:lpstr>
      <vt:lpstr>EE's aptas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2019-05-20T18:44:28Z</dcterms:modified>
</cp:coreProperties>
</file>