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521" windowWidth="19215" windowHeight="4800" activeTab="0"/>
  </bookViews>
  <sheets>
    <sheet name="Educação so acima" sheetId="1" r:id="rId1"/>
    <sheet name="Plan1" sheetId="2" r:id="rId2"/>
  </sheets>
  <definedNames>
    <definedName name="_xlnm.Print_Area" localSheetId="0">'Educação so acima'!$E$1:$AX$11</definedName>
    <definedName name="_xlnm.Print_Titles" localSheetId="0">'Educação so acima'!$1:$2</definedName>
  </definedNames>
  <calcPr fullCalcOnLoad="1"/>
</workbook>
</file>

<file path=xl/comments1.xml><?xml version="1.0" encoding="utf-8"?>
<comments xmlns="http://schemas.openxmlformats.org/spreadsheetml/2006/main">
  <authors>
    <author>SGE-CACarvalho</author>
  </authors>
  <commentList>
    <comment ref="P2" authorId="0">
      <text>
        <r>
          <rPr>
            <b/>
            <sz val="9"/>
            <rFont val="Tahoma"/>
            <family val="2"/>
          </rPr>
          <t>SGE-CACarvalho: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SGE-CACarvalho</author>
  </authors>
  <commentList>
    <comment ref="O2" authorId="0">
      <text>
        <r>
          <rPr>
            <b/>
            <sz val="9"/>
            <rFont val="Tahoma"/>
            <family val="2"/>
          </rPr>
          <t>SGE-CACarvalho: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<sst xmlns="http://schemas.openxmlformats.org/spreadsheetml/2006/main" count="200" uniqueCount="63">
  <si>
    <t xml:space="preserve">Vinculada </t>
  </si>
  <si>
    <t>SISTEMA</t>
  </si>
  <si>
    <t>ATC</t>
  </si>
  <si>
    <t>MUNICÍPIO</t>
  </si>
  <si>
    <t>RGI</t>
  </si>
  <si>
    <t>HIDRO</t>
  </si>
  <si>
    <t>DIRETORIA</t>
  </si>
  <si>
    <t>PURA</t>
  </si>
  <si>
    <t>soma (Fev/13 a jan/14)</t>
  </si>
  <si>
    <t>média (Fev/13 a jan/14)</t>
  </si>
  <si>
    <t>M</t>
  </si>
  <si>
    <t>SEM PURA</t>
  </si>
  <si>
    <t>CANTAREIRA</t>
  </si>
  <si>
    <t>SANTANA</t>
  </si>
  <si>
    <t>São Paulo</t>
  </si>
  <si>
    <t>COM PURA</t>
  </si>
  <si>
    <t>SE</t>
  </si>
  <si>
    <t>CANTAREIRA-GUARAPIRANGA</t>
  </si>
  <si>
    <t>VILA MARIA</t>
  </si>
  <si>
    <t xml:space="preserve">Escola Estadual </t>
  </si>
  <si>
    <t xml:space="preserve">Diretoria de Ensino </t>
  </si>
  <si>
    <t>FREGUESIA DO O</t>
  </si>
  <si>
    <t>0094589135</t>
  </si>
  <si>
    <t>E12X000568</t>
  </si>
  <si>
    <t>0093990111</t>
  </si>
  <si>
    <t>A06S512916</t>
  </si>
  <si>
    <t>0097510769</t>
  </si>
  <si>
    <t>D11X020223</t>
  </si>
  <si>
    <t>0095782508</t>
  </si>
  <si>
    <t>E10S000704</t>
  </si>
  <si>
    <t>0237830280</t>
  </si>
  <si>
    <t>D12N002276</t>
  </si>
  <si>
    <t>0100968503</t>
  </si>
  <si>
    <t>Y10L155871</t>
  </si>
  <si>
    <t>0169681319</t>
  </si>
  <si>
    <t>Y13L197336</t>
  </si>
  <si>
    <t>Redução 20%</t>
  </si>
  <si>
    <t xml:space="preserve">META  redução de 20% </t>
  </si>
  <si>
    <t>Consumo até 20% acima da média</t>
  </si>
  <si>
    <t>ESCOLA</t>
  </si>
  <si>
    <t xml:space="preserve"> DEODORO MARECHAL</t>
  </si>
  <si>
    <t>CENTRO</t>
  </si>
  <si>
    <t xml:space="preserve"> CAETANO DE CAMPOS</t>
  </si>
  <si>
    <t>MANUEL DA NOBREGA PADRE</t>
  </si>
  <si>
    <t xml:space="preserve"> BUENOS ARIES                         </t>
  </si>
  <si>
    <t xml:space="preserve"> CASEMIRO DE ABREU                    </t>
  </si>
  <si>
    <t xml:space="preserve"> CAETANO DE CAMPOS                 </t>
  </si>
  <si>
    <t xml:space="preserve"> SÃO PAULO</t>
  </si>
  <si>
    <t>QT.ALUNOS/QAE</t>
  </si>
  <si>
    <t>CONTRATO</t>
  </si>
  <si>
    <t>3ª Contrato</t>
  </si>
  <si>
    <t>1º Contrato - 2010</t>
  </si>
  <si>
    <t>Contrato 057/2012-CISE (FDE)</t>
  </si>
  <si>
    <t xml:space="preserve">RELAÇÃO DE UNIDADES COM CONSUMO ACIMA DA META - DELIBERAÇÃO ARSESP Nº 545 </t>
  </si>
  <si>
    <t>Nova Média</t>
  </si>
  <si>
    <t xml:space="preserve">nova META  redução de 20% </t>
  </si>
  <si>
    <t>Total</t>
  </si>
  <si>
    <t>Per Capta (Média Fev13 a Jan/14)</t>
  </si>
  <si>
    <t>Per Capta (Consumo Dez/14)</t>
  </si>
  <si>
    <t>Exclusão por consumo zerado</t>
  </si>
  <si>
    <t>Exclusão</t>
  </si>
  <si>
    <t>Saldo</t>
  </si>
  <si>
    <t xml:space="preserve"> DEODORO MARECHAL.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</si>
</sst>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33" borderId="10" xfId="54" applyNumberFormat="1" applyFont="1" applyFill="1" applyBorder="1" applyAlignment="1">
      <alignment vertical="center"/>
      <protection/>
    </xf>
    <xf numFmtId="3" fontId="0" fillId="33" borderId="10" xfId="52" applyNumberFormat="1" applyFont="1" applyFill="1" applyBorder="1" applyAlignment="1">
      <alignment vertical="center"/>
      <protection/>
    </xf>
    <xf numFmtId="3" fontId="0" fillId="33" borderId="10" xfId="55" applyNumberFormat="1" applyFont="1" applyFill="1" applyBorder="1" applyAlignment="1">
      <alignment vertical="center"/>
      <protection/>
    </xf>
    <xf numFmtId="0" fontId="46" fillId="34" borderId="10" xfId="52" applyFont="1" applyFill="1" applyBorder="1" applyAlignment="1">
      <alignment horizontal="center" vertical="center"/>
      <protection/>
    </xf>
    <xf numFmtId="0" fontId="0" fillId="33" borderId="10" xfId="54" applyFont="1" applyFill="1" applyBorder="1" applyAlignment="1">
      <alignment horizontal="left" vertical="center" indent="1"/>
      <protection/>
    </xf>
    <xf numFmtId="0" fontId="0" fillId="33" borderId="10" xfId="52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indent="1"/>
    </xf>
    <xf numFmtId="0" fontId="0" fillId="33" borderId="10" xfId="55" applyFont="1" applyFill="1" applyBorder="1" applyAlignment="1">
      <alignment horizontal="left" vertical="center" indent="1"/>
      <protection/>
    </xf>
    <xf numFmtId="3" fontId="0" fillId="33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7" fillId="35" borderId="10" xfId="0" applyFont="1" applyFill="1" applyBorder="1" applyAlignment="1">
      <alignment horizontal="center" vertical="center" wrapText="1"/>
    </xf>
    <xf numFmtId="0" fontId="48" fillId="33" borderId="10" xfId="55" applyFont="1" applyFill="1" applyBorder="1" applyAlignment="1">
      <alignment horizontal="left" vertical="center" indent="1"/>
      <protection/>
    </xf>
    <xf numFmtId="3" fontId="46" fillId="33" borderId="10" xfId="0" applyNumberFormat="1" applyFont="1" applyFill="1" applyBorder="1" applyAlignment="1">
      <alignment/>
    </xf>
    <xf numFmtId="3" fontId="46" fillId="32" borderId="10" xfId="0" applyNumberFormat="1" applyFont="1" applyFill="1" applyBorder="1" applyAlignment="1">
      <alignment horizontal="center" vertical="center"/>
    </xf>
    <xf numFmtId="3" fontId="46" fillId="36" borderId="10" xfId="0" applyNumberFormat="1" applyFont="1" applyFill="1" applyBorder="1" applyAlignment="1">
      <alignment horizontal="center" vertical="center"/>
    </xf>
    <xf numFmtId="3" fontId="46" fillId="3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  <xf numFmtId="0" fontId="46" fillId="34" borderId="11" xfId="52" applyFont="1" applyFill="1" applyBorder="1" applyAlignment="1">
      <alignment horizontal="center" vertical="center"/>
      <protection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3" fontId="46" fillId="34" borderId="13" xfId="52" applyNumberFormat="1" applyFont="1" applyFill="1" applyBorder="1" applyAlignment="1">
      <alignment horizontal="center" vertical="center" wrapText="1"/>
      <protection/>
    </xf>
    <xf numFmtId="0" fontId="46" fillId="34" borderId="14" xfId="52" applyFont="1" applyFill="1" applyBorder="1" applyAlignment="1">
      <alignment horizontal="center" vertical="center" wrapText="1"/>
      <protection/>
    </xf>
    <xf numFmtId="3" fontId="46" fillId="34" borderId="14" xfId="52" applyNumberFormat="1" applyFont="1" applyFill="1" applyBorder="1" applyAlignment="1">
      <alignment horizontal="center" vertical="center" wrapText="1"/>
      <protection/>
    </xf>
    <xf numFmtId="0" fontId="46" fillId="35" borderId="13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3" fontId="50" fillId="33" borderId="13" xfId="0" applyNumberFormat="1" applyFont="1" applyFill="1" applyBorder="1" applyAlignment="1">
      <alignment horizontal="center" vertical="center" wrapText="1"/>
    </xf>
    <xf numFmtId="17" fontId="46" fillId="37" borderId="11" xfId="52" applyNumberFormat="1" applyFont="1" applyFill="1" applyBorder="1" applyAlignment="1">
      <alignment horizontal="center" vertical="center" wrapText="1"/>
      <protection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3" fontId="0" fillId="33" borderId="10" xfId="54" applyNumberFormat="1" applyFont="1" applyFill="1" applyBorder="1" applyAlignment="1">
      <alignment horizontal="center" vertical="center"/>
      <protection/>
    </xf>
    <xf numFmtId="3" fontId="0" fillId="33" borderId="10" xfId="52" applyNumberFormat="1" applyFont="1" applyFill="1" applyBorder="1" applyAlignment="1">
      <alignment horizontal="center" vertical="center"/>
      <protection/>
    </xf>
    <xf numFmtId="17" fontId="51" fillId="37" borderId="16" xfId="52" applyNumberFormat="1" applyFont="1" applyFill="1" applyBorder="1" applyAlignment="1">
      <alignment horizontal="center" vertical="center" wrapText="1"/>
      <protection/>
    </xf>
    <xf numFmtId="17" fontId="48" fillId="34" borderId="10" xfId="52" applyNumberFormat="1" applyFont="1" applyFill="1" applyBorder="1" applyAlignment="1">
      <alignment horizontal="center" vertical="center"/>
      <protection/>
    </xf>
    <xf numFmtId="17" fontId="51" fillId="37" borderId="10" xfId="52" applyNumberFormat="1" applyFont="1" applyFill="1" applyBorder="1" applyAlignment="1">
      <alignment horizontal="center" vertical="center"/>
      <protection/>
    </xf>
    <xf numFmtId="0" fontId="52" fillId="33" borderId="10" xfId="54" applyNumberFormat="1" applyFont="1" applyFill="1" applyBorder="1" applyAlignment="1">
      <alignment horizontal="left" vertical="center" indent="1"/>
      <protection/>
    </xf>
    <xf numFmtId="0" fontId="52" fillId="33" borderId="10" xfId="54" applyFont="1" applyFill="1" applyBorder="1" applyAlignment="1">
      <alignment horizontal="left" vertical="center" indent="1"/>
      <protection/>
    </xf>
    <xf numFmtId="0" fontId="52" fillId="33" borderId="10" xfId="55" applyFont="1" applyFill="1" applyBorder="1" applyAlignment="1">
      <alignment horizontal="left" vertical="center" indent="1"/>
      <protection/>
    </xf>
    <xf numFmtId="0" fontId="52" fillId="33" borderId="10" xfId="52" applyNumberFormat="1" applyFont="1" applyFill="1" applyBorder="1" applyAlignment="1">
      <alignment horizontal="left" vertical="center" indent="1"/>
      <protection/>
    </xf>
    <xf numFmtId="0" fontId="52" fillId="33" borderId="10" xfId="52" applyFont="1" applyFill="1" applyBorder="1" applyAlignment="1">
      <alignment horizontal="left" vertical="center" indent="1"/>
      <protection/>
    </xf>
    <xf numFmtId="0" fontId="52" fillId="0" borderId="10" xfId="0" applyFont="1" applyBorder="1" applyAlignment="1">
      <alignment vertical="center"/>
    </xf>
    <xf numFmtId="0" fontId="28" fillId="0" borderId="11" xfId="54" applyFont="1" applyFill="1" applyBorder="1" applyAlignment="1">
      <alignment horizontal="left" vertical="center" wrapText="1"/>
      <protection/>
    </xf>
    <xf numFmtId="0" fontId="52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8" borderId="10" xfId="0" applyNumberForma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vertical="center"/>
    </xf>
    <xf numFmtId="0" fontId="28" fillId="36" borderId="11" xfId="53" applyFont="1" applyFill="1" applyBorder="1" applyAlignment="1">
      <alignment horizontal="left" vertical="center" wrapText="1"/>
      <protection/>
    </xf>
    <xf numFmtId="0" fontId="28" fillId="36" borderId="11" xfId="54" applyFont="1" applyFill="1" applyBorder="1" applyAlignment="1">
      <alignment horizontal="left" vertical="center" wrapText="1"/>
      <protection/>
    </xf>
    <xf numFmtId="0" fontId="47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46" fillId="0" borderId="10" xfId="0" applyNumberFormat="1" applyFont="1" applyFill="1" applyBorder="1" applyAlignment="1">
      <alignment horizontal="center" vertical="center"/>
    </xf>
    <xf numFmtId="0" fontId="52" fillId="33" borderId="10" xfId="55" applyFont="1" applyFill="1" applyBorder="1" applyAlignment="1">
      <alignment horizontal="center" vertical="center"/>
      <protection/>
    </xf>
    <xf numFmtId="0" fontId="52" fillId="33" borderId="10" xfId="54" applyNumberFormat="1" applyFont="1" applyFill="1" applyBorder="1" applyAlignment="1">
      <alignment horizontal="center" vertical="center"/>
      <protection/>
    </xf>
    <xf numFmtId="0" fontId="52" fillId="33" borderId="10" xfId="52" applyNumberFormat="1" applyFont="1" applyFill="1" applyBorder="1" applyAlignment="1">
      <alignment horizontal="center" vertical="center"/>
      <protection/>
    </xf>
    <xf numFmtId="0" fontId="0" fillId="33" borderId="10" xfId="54" applyFont="1" applyFill="1" applyBorder="1" applyAlignment="1">
      <alignment vertical="center"/>
      <protection/>
    </xf>
    <xf numFmtId="0" fontId="0" fillId="33" borderId="10" xfId="52" applyFont="1" applyFill="1" applyBorder="1" applyAlignment="1">
      <alignment vertical="center"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Neutra" xfId="49"/>
    <cellStyle name="Normal 2" xfId="50"/>
    <cellStyle name="Normal 3" xfId="51"/>
    <cellStyle name="Normal_Com_PuraM" xfId="52"/>
    <cellStyle name="Normal_Com_PuraM 4" xfId="53"/>
    <cellStyle name="Normal_Sem_PuraM" xfId="54"/>
    <cellStyle name="Normal_Sem_PuraR" xfId="55"/>
    <cellStyle name="Nota" xfId="56"/>
    <cellStyle name="Percent" xfId="57"/>
    <cellStyle name="Saída" xfId="58"/>
    <cellStyle name="Comm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"/>
  <sheetViews>
    <sheetView tabSelected="1" zoomScalePageLayoutView="0" workbookViewId="0" topLeftCell="E1">
      <selection activeCell="N10" sqref="N10"/>
    </sheetView>
  </sheetViews>
  <sheetFormatPr defaultColWidth="9.140625" defaultRowHeight="36.75" customHeight="1"/>
  <cols>
    <col min="1" max="1" width="24.421875" style="10" hidden="1" customWidth="1"/>
    <col min="2" max="2" width="18.421875" style="10" customWidth="1"/>
    <col min="3" max="3" width="0.2890625" style="10" hidden="1" customWidth="1"/>
    <col min="4" max="4" width="14.8515625" style="10" customWidth="1"/>
    <col min="5" max="5" width="12.28125" style="10" customWidth="1"/>
    <col min="6" max="6" width="0.13671875" style="10" hidden="1" customWidth="1"/>
    <col min="7" max="7" width="9.140625" style="10" hidden="1" customWidth="1"/>
    <col min="8" max="8" width="10.00390625" style="10" customWidth="1"/>
    <col min="9" max="9" width="22.00390625" style="10" customWidth="1"/>
    <col min="10" max="10" width="16.57421875" style="10" customWidth="1"/>
    <col min="11" max="11" width="34.8515625" style="10" customWidth="1"/>
    <col min="12" max="12" width="9.140625" style="2" customWidth="1"/>
    <col min="13" max="13" width="8.57421875" style="1" customWidth="1"/>
    <col min="14" max="14" width="9.140625" style="3" customWidth="1"/>
    <col min="15" max="15" width="10.57421875" style="3" customWidth="1"/>
    <col min="16" max="16" width="7.140625" style="14" customWidth="1"/>
    <col min="17" max="17" width="5.7109375" style="13" hidden="1" customWidth="1"/>
    <col min="18" max="38" width="5.7109375" style="2" hidden="1" customWidth="1"/>
    <col min="39" max="39" width="9.140625" style="2" hidden="1" customWidth="1"/>
    <col min="40" max="40" width="6.421875" style="2" hidden="1" customWidth="1"/>
    <col min="41" max="41" width="9.00390625" style="2" hidden="1" customWidth="1"/>
    <col min="42" max="42" width="9.140625" style="2" hidden="1" customWidth="1"/>
    <col min="43" max="43" width="9.8515625" style="2" hidden="1" customWidth="1"/>
    <col min="44" max="44" width="12.28125" style="1" hidden="1" customWidth="1"/>
    <col min="45" max="45" width="20.00390625" style="1" hidden="1" customWidth="1"/>
    <col min="46" max="46" width="55.7109375" style="1" hidden="1" customWidth="1"/>
    <col min="47" max="48" width="8.7109375" style="1" customWidth="1"/>
    <col min="49" max="49" width="9.00390625" style="1" customWidth="1"/>
    <col min="50" max="54" width="9.140625" style="1" customWidth="1"/>
    <col min="55" max="16384" width="9.140625" style="1" customWidth="1"/>
  </cols>
  <sheetData>
    <row r="1" spans="5:16" ht="36.75" customHeight="1" thickBot="1">
      <c r="E1" s="69" t="s">
        <v>53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</row>
    <row r="2" spans="1:54" ht="67.5" customHeight="1" thickBot="1">
      <c r="A2" s="7" t="s">
        <v>0</v>
      </c>
      <c r="B2" s="7" t="s">
        <v>1</v>
      </c>
      <c r="C2" s="7" t="s">
        <v>2</v>
      </c>
      <c r="D2" s="23" t="s">
        <v>3</v>
      </c>
      <c r="E2" s="24" t="s">
        <v>4</v>
      </c>
      <c r="F2" s="25" t="s">
        <v>5</v>
      </c>
      <c r="G2" s="25" t="s">
        <v>6</v>
      </c>
      <c r="H2" s="25" t="s">
        <v>7</v>
      </c>
      <c r="I2" s="25" t="s">
        <v>49</v>
      </c>
      <c r="J2" s="29" t="s">
        <v>6</v>
      </c>
      <c r="K2" s="30" t="s">
        <v>39</v>
      </c>
      <c r="L2" s="26" t="s">
        <v>9</v>
      </c>
      <c r="M2" s="27" t="s">
        <v>36</v>
      </c>
      <c r="N2" s="28" t="s">
        <v>37</v>
      </c>
      <c r="O2" s="31" t="s">
        <v>38</v>
      </c>
      <c r="P2" s="38">
        <v>41974</v>
      </c>
      <c r="Q2" s="39">
        <v>41913</v>
      </c>
      <c r="R2" s="40">
        <v>41883</v>
      </c>
      <c r="S2" s="40">
        <v>41852</v>
      </c>
      <c r="T2" s="40">
        <v>41821</v>
      </c>
      <c r="U2" s="40">
        <v>41791</v>
      </c>
      <c r="V2" s="40">
        <v>41760</v>
      </c>
      <c r="W2" s="40">
        <v>41730</v>
      </c>
      <c r="X2" s="40">
        <v>41699</v>
      </c>
      <c r="Y2" s="40">
        <v>41671</v>
      </c>
      <c r="Z2" s="40">
        <v>41640</v>
      </c>
      <c r="AA2" s="40">
        <v>41640</v>
      </c>
      <c r="AB2" s="40">
        <v>41609</v>
      </c>
      <c r="AC2" s="40">
        <v>41579</v>
      </c>
      <c r="AD2" s="40">
        <v>41548</v>
      </c>
      <c r="AE2" s="40">
        <v>41518</v>
      </c>
      <c r="AF2" s="40">
        <v>41487</v>
      </c>
      <c r="AG2" s="40">
        <v>41456</v>
      </c>
      <c r="AH2" s="40">
        <v>41426</v>
      </c>
      <c r="AI2" s="40">
        <v>41395</v>
      </c>
      <c r="AJ2" s="40">
        <v>41365</v>
      </c>
      <c r="AK2" s="40">
        <v>41334</v>
      </c>
      <c r="AL2" s="40">
        <v>41306</v>
      </c>
      <c r="AM2" s="32" t="s">
        <v>8</v>
      </c>
      <c r="AN2" s="32" t="s">
        <v>54</v>
      </c>
      <c r="AO2" s="27" t="s">
        <v>36</v>
      </c>
      <c r="AP2" s="28" t="s">
        <v>55</v>
      </c>
      <c r="AQ2" s="31" t="s">
        <v>38</v>
      </c>
      <c r="AU2" s="53" t="s">
        <v>48</v>
      </c>
      <c r="AV2" s="16" t="s">
        <v>57</v>
      </c>
      <c r="AW2" s="16" t="s">
        <v>58</v>
      </c>
      <c r="AX2" s="16" t="s">
        <v>59</v>
      </c>
      <c r="AY2" s="57"/>
      <c r="AZ2" s="57"/>
      <c r="BA2" s="57"/>
      <c r="BB2" s="57"/>
    </row>
    <row r="3" spans="1:54" ht="36.75" customHeight="1">
      <c r="A3" s="8" t="s">
        <v>20</v>
      </c>
      <c r="B3" s="8" t="s">
        <v>12</v>
      </c>
      <c r="C3" s="11" t="s">
        <v>16</v>
      </c>
      <c r="D3" s="11" t="s">
        <v>14</v>
      </c>
      <c r="E3" s="41" t="s">
        <v>24</v>
      </c>
      <c r="F3" s="42" t="s">
        <v>25</v>
      </c>
      <c r="G3" s="43" t="s">
        <v>10</v>
      </c>
      <c r="H3" s="43" t="s">
        <v>11</v>
      </c>
      <c r="I3" s="17" t="s">
        <v>50</v>
      </c>
      <c r="J3" s="46" t="s">
        <v>41</v>
      </c>
      <c r="K3" s="48" t="s">
        <v>62</v>
      </c>
      <c r="L3" s="19">
        <v>695.3333333333334</v>
      </c>
      <c r="M3" s="12">
        <f aca="true" t="shared" si="0" ref="M3:M9">L3*20/100</f>
        <v>139.0666666666667</v>
      </c>
      <c r="N3" s="20">
        <f aca="true" t="shared" si="1" ref="N3:N9">L3-M3</f>
        <v>556.2666666666667</v>
      </c>
      <c r="O3" s="21">
        <f aca="true" t="shared" si="2" ref="O3:O9">L3+M3</f>
        <v>834.4000000000001</v>
      </c>
      <c r="P3" s="22">
        <v>920</v>
      </c>
      <c r="Q3" s="6">
        <v>763</v>
      </c>
      <c r="R3" s="6">
        <v>953</v>
      </c>
      <c r="S3" s="6">
        <v>1049</v>
      </c>
      <c r="T3" s="6">
        <v>975</v>
      </c>
      <c r="U3" s="6">
        <v>997</v>
      </c>
      <c r="V3" s="6">
        <v>833</v>
      </c>
      <c r="W3" s="6">
        <v>812</v>
      </c>
      <c r="X3" s="6">
        <v>763</v>
      </c>
      <c r="Y3" s="6">
        <v>806</v>
      </c>
      <c r="Z3" s="4">
        <v>716</v>
      </c>
      <c r="AA3" s="36">
        <v>716</v>
      </c>
      <c r="AB3" s="36">
        <v>716</v>
      </c>
      <c r="AC3" s="36">
        <v>716</v>
      </c>
      <c r="AD3" s="36">
        <v>716</v>
      </c>
      <c r="AE3" s="36">
        <v>800</v>
      </c>
      <c r="AF3" s="36">
        <v>801</v>
      </c>
      <c r="AG3" s="36">
        <v>724</v>
      </c>
      <c r="AH3" s="36">
        <v>726</v>
      </c>
      <c r="AI3" s="36">
        <v>621</v>
      </c>
      <c r="AJ3" s="36">
        <v>623</v>
      </c>
      <c r="AK3" s="36">
        <v>645</v>
      </c>
      <c r="AL3" s="36">
        <v>540</v>
      </c>
      <c r="AM3" s="33">
        <v>8344</v>
      </c>
      <c r="AN3" s="33"/>
      <c r="AO3" s="18"/>
      <c r="AP3" s="4"/>
      <c r="AQ3" s="5"/>
      <c r="AR3" s="34">
        <f aca="true" t="shared" si="3" ref="AR3:AR9">COUNTIF(AA3:AL3,0)</f>
        <v>0</v>
      </c>
      <c r="AS3" s="34"/>
      <c r="AU3" s="51">
        <v>806</v>
      </c>
      <c r="AV3" s="52">
        <f aca="true" t="shared" si="4" ref="AV3:AV9">ROUND(L3*1000/22/AU3,0)</f>
        <v>39</v>
      </c>
      <c r="AW3" s="52" t="e">
        <f>ROUND(P3*1000/22/#REF!,0)</f>
        <v>#REF!</v>
      </c>
      <c r="AX3" s="15"/>
      <c r="AY3" s="58"/>
      <c r="AZ3" s="58"/>
      <c r="BA3" s="58">
        <f aca="true" t="shared" si="5" ref="BA3:BA9">IF(AV3&lt;15,1,0)</f>
        <v>0</v>
      </c>
      <c r="BB3" s="58" t="e">
        <f aca="true" t="shared" si="6" ref="BB3:BB9">IF(AW3&lt;15,1,0)</f>
        <v>#REF!</v>
      </c>
    </row>
    <row r="4" spans="1:54" ht="36.75" customHeight="1">
      <c r="A4" s="9"/>
      <c r="B4" s="8" t="s">
        <v>12</v>
      </c>
      <c r="C4" s="11" t="s">
        <v>16</v>
      </c>
      <c r="D4" s="11" t="s">
        <v>14</v>
      </c>
      <c r="E4" s="41" t="s">
        <v>26</v>
      </c>
      <c r="F4" s="42" t="s">
        <v>27</v>
      </c>
      <c r="G4" s="43" t="s">
        <v>10</v>
      </c>
      <c r="H4" s="43" t="s">
        <v>11</v>
      </c>
      <c r="I4" s="17" t="s">
        <v>52</v>
      </c>
      <c r="J4" s="46" t="s">
        <v>41</v>
      </c>
      <c r="K4" s="56" t="s">
        <v>47</v>
      </c>
      <c r="L4" s="19">
        <v>423.0833333333333</v>
      </c>
      <c r="M4" s="12">
        <f t="shared" si="0"/>
        <v>84.61666666666666</v>
      </c>
      <c r="N4" s="20">
        <f t="shared" si="1"/>
        <v>338.46666666666664</v>
      </c>
      <c r="O4" s="21">
        <f t="shared" si="2"/>
        <v>507.7</v>
      </c>
      <c r="P4" s="22">
        <v>788</v>
      </c>
      <c r="Q4" s="6">
        <v>600</v>
      </c>
      <c r="R4" s="6">
        <v>746</v>
      </c>
      <c r="S4" s="6">
        <v>765</v>
      </c>
      <c r="T4" s="6">
        <v>726</v>
      </c>
      <c r="U4" s="6">
        <v>347</v>
      </c>
      <c r="V4" s="6">
        <v>347</v>
      </c>
      <c r="W4" s="6">
        <v>418</v>
      </c>
      <c r="X4" s="6">
        <v>465</v>
      </c>
      <c r="Y4" s="6">
        <v>316</v>
      </c>
      <c r="Z4" s="4">
        <v>244</v>
      </c>
      <c r="AA4" s="36">
        <v>244</v>
      </c>
      <c r="AB4" s="36">
        <v>436</v>
      </c>
      <c r="AC4" s="36">
        <v>436</v>
      </c>
      <c r="AD4" s="36">
        <v>319</v>
      </c>
      <c r="AE4" s="36">
        <v>347</v>
      </c>
      <c r="AF4" s="36">
        <v>500</v>
      </c>
      <c r="AG4" s="36">
        <v>328</v>
      </c>
      <c r="AH4" s="36">
        <v>409</v>
      </c>
      <c r="AI4" s="36">
        <v>715</v>
      </c>
      <c r="AJ4" s="36">
        <v>529</v>
      </c>
      <c r="AK4" s="36">
        <v>131</v>
      </c>
      <c r="AL4" s="36">
        <v>683</v>
      </c>
      <c r="AM4" s="33">
        <v>5077</v>
      </c>
      <c r="AN4" s="33"/>
      <c r="AO4" s="18"/>
      <c r="AP4" s="4"/>
      <c r="AQ4" s="5"/>
      <c r="AR4" s="34">
        <f t="shared" si="3"/>
        <v>0</v>
      </c>
      <c r="AS4" s="34"/>
      <c r="AU4" s="51">
        <v>1333</v>
      </c>
      <c r="AV4" s="51">
        <f t="shared" si="4"/>
        <v>14</v>
      </c>
      <c r="AW4" s="52" t="e">
        <f>ROUND(P4*1000/22/#REF!,0)</f>
        <v>#REF!</v>
      </c>
      <c r="AX4" s="15"/>
      <c r="AY4" s="60">
        <v>1</v>
      </c>
      <c r="AZ4" s="58"/>
      <c r="BA4" s="58">
        <f t="shared" si="5"/>
        <v>1</v>
      </c>
      <c r="BB4" s="58" t="e">
        <f t="shared" si="6"/>
        <v>#REF!</v>
      </c>
    </row>
    <row r="5" spans="1:54" ht="36.75" customHeight="1">
      <c r="A5" s="11" t="s">
        <v>19</v>
      </c>
      <c r="B5" s="9" t="s">
        <v>12</v>
      </c>
      <c r="C5" s="11" t="s">
        <v>16</v>
      </c>
      <c r="D5" s="11" t="s">
        <v>14</v>
      </c>
      <c r="E5" s="44" t="s">
        <v>22</v>
      </c>
      <c r="F5" s="45" t="s">
        <v>23</v>
      </c>
      <c r="G5" s="43" t="s">
        <v>10</v>
      </c>
      <c r="H5" s="43" t="s">
        <v>15</v>
      </c>
      <c r="I5" s="17" t="s">
        <v>51</v>
      </c>
      <c r="J5" s="46" t="s">
        <v>41</v>
      </c>
      <c r="K5" s="54" t="s">
        <v>42</v>
      </c>
      <c r="L5" s="19">
        <v>533.4166666666666</v>
      </c>
      <c r="M5" s="12">
        <f t="shared" si="0"/>
        <v>106.68333333333332</v>
      </c>
      <c r="N5" s="20">
        <f t="shared" si="1"/>
        <v>426.7333333333333</v>
      </c>
      <c r="O5" s="21">
        <f t="shared" si="2"/>
        <v>640.0999999999999</v>
      </c>
      <c r="P5" s="22">
        <v>692</v>
      </c>
      <c r="Q5" s="6">
        <v>936</v>
      </c>
      <c r="R5" s="6">
        <v>1177</v>
      </c>
      <c r="S5" s="6">
        <v>643</v>
      </c>
      <c r="T5" s="6">
        <v>499</v>
      </c>
      <c r="U5" s="6">
        <v>407</v>
      </c>
      <c r="V5" s="6">
        <v>494</v>
      </c>
      <c r="W5" s="6">
        <v>530</v>
      </c>
      <c r="X5" s="6">
        <v>486</v>
      </c>
      <c r="Y5" s="6">
        <v>619</v>
      </c>
      <c r="Z5" s="5">
        <v>494</v>
      </c>
      <c r="AA5" s="37">
        <v>494</v>
      </c>
      <c r="AB5" s="37">
        <v>489</v>
      </c>
      <c r="AC5" s="37">
        <v>548</v>
      </c>
      <c r="AD5" s="37">
        <v>542</v>
      </c>
      <c r="AE5" s="37">
        <v>589</v>
      </c>
      <c r="AF5" s="37">
        <v>513</v>
      </c>
      <c r="AG5" s="37">
        <v>454</v>
      </c>
      <c r="AH5" s="37">
        <v>544</v>
      </c>
      <c r="AI5" s="37">
        <v>491</v>
      </c>
      <c r="AJ5" s="37">
        <v>545</v>
      </c>
      <c r="AK5" s="37">
        <v>744</v>
      </c>
      <c r="AL5" s="37">
        <v>448</v>
      </c>
      <c r="AM5" s="33">
        <v>6401</v>
      </c>
      <c r="AN5" s="33"/>
      <c r="AO5" s="18"/>
      <c r="AP5" s="5"/>
      <c r="AQ5" s="5"/>
      <c r="AR5" s="34">
        <f t="shared" si="3"/>
        <v>0</v>
      </c>
      <c r="AS5" s="34"/>
      <c r="AU5" s="51">
        <v>1634</v>
      </c>
      <c r="AV5" s="51">
        <f t="shared" si="4"/>
        <v>15</v>
      </c>
      <c r="AW5" s="52" t="e">
        <f>ROUND(P5*1000/22/#REF!,0)</f>
        <v>#REF!</v>
      </c>
      <c r="AX5" s="15"/>
      <c r="AY5" s="60">
        <v>1</v>
      </c>
      <c r="AZ5" s="58"/>
      <c r="BA5" s="58">
        <v>1</v>
      </c>
      <c r="BB5" s="58" t="e">
        <f t="shared" si="6"/>
        <v>#REF!</v>
      </c>
    </row>
    <row r="6" spans="1:54" ht="36.75" customHeight="1">
      <c r="A6" s="9" t="s">
        <v>19</v>
      </c>
      <c r="B6" s="9" t="s">
        <v>12</v>
      </c>
      <c r="C6" s="11" t="s">
        <v>18</v>
      </c>
      <c r="D6" s="11" t="s">
        <v>14</v>
      </c>
      <c r="E6" s="44" t="s">
        <v>30</v>
      </c>
      <c r="F6" s="45" t="s">
        <v>31</v>
      </c>
      <c r="G6" s="43" t="s">
        <v>10</v>
      </c>
      <c r="H6" s="43" t="s">
        <v>15</v>
      </c>
      <c r="I6" s="17" t="s">
        <v>51</v>
      </c>
      <c r="J6" s="46" t="s">
        <v>41</v>
      </c>
      <c r="K6" s="55" t="s">
        <v>45</v>
      </c>
      <c r="L6" s="19">
        <v>175</v>
      </c>
      <c r="M6" s="12">
        <f t="shared" si="0"/>
        <v>35</v>
      </c>
      <c r="N6" s="20">
        <f t="shared" si="1"/>
        <v>140</v>
      </c>
      <c r="O6" s="21">
        <f t="shared" si="2"/>
        <v>210</v>
      </c>
      <c r="P6" s="22">
        <v>224</v>
      </c>
      <c r="Q6" s="6">
        <v>194</v>
      </c>
      <c r="R6" s="6">
        <v>225</v>
      </c>
      <c r="S6" s="6">
        <v>324</v>
      </c>
      <c r="T6" s="6">
        <v>195</v>
      </c>
      <c r="U6" s="6">
        <v>178</v>
      </c>
      <c r="V6" s="6">
        <v>256</v>
      </c>
      <c r="W6" s="6">
        <v>221</v>
      </c>
      <c r="X6" s="6">
        <v>394</v>
      </c>
      <c r="Y6" s="6">
        <v>264</v>
      </c>
      <c r="Z6" s="5">
        <v>99</v>
      </c>
      <c r="AA6" s="37">
        <v>99</v>
      </c>
      <c r="AB6" s="37">
        <v>110</v>
      </c>
      <c r="AC6" s="37">
        <v>224</v>
      </c>
      <c r="AD6" s="37">
        <v>190</v>
      </c>
      <c r="AE6" s="37">
        <v>190</v>
      </c>
      <c r="AF6" s="37">
        <v>190</v>
      </c>
      <c r="AG6" s="37">
        <v>60</v>
      </c>
      <c r="AH6" s="37">
        <v>200</v>
      </c>
      <c r="AI6" s="37">
        <v>159</v>
      </c>
      <c r="AJ6" s="37">
        <v>215</v>
      </c>
      <c r="AK6" s="37">
        <v>238</v>
      </c>
      <c r="AL6" s="37">
        <v>225</v>
      </c>
      <c r="AM6" s="33">
        <v>2100</v>
      </c>
      <c r="AN6" s="33"/>
      <c r="AO6" s="18"/>
      <c r="AP6" s="5"/>
      <c r="AQ6" s="5"/>
      <c r="AR6" s="34">
        <f t="shared" si="3"/>
        <v>0</v>
      </c>
      <c r="AS6" s="34"/>
      <c r="AU6" s="51">
        <v>820</v>
      </c>
      <c r="AV6" s="51">
        <f t="shared" si="4"/>
        <v>10</v>
      </c>
      <c r="AW6" s="52" t="e">
        <f>ROUND(P6*1000/22/#REF!,0)</f>
        <v>#REF!</v>
      </c>
      <c r="AX6" s="15"/>
      <c r="AY6" s="60">
        <v>1</v>
      </c>
      <c r="AZ6" s="60"/>
      <c r="BA6" s="58">
        <f t="shared" si="5"/>
        <v>1</v>
      </c>
      <c r="BB6" s="58" t="e">
        <f t="shared" si="6"/>
        <v>#REF!</v>
      </c>
    </row>
    <row r="7" spans="1:54" ht="36.75" customHeight="1">
      <c r="A7" s="9" t="s">
        <v>19</v>
      </c>
      <c r="B7" s="9" t="s">
        <v>17</v>
      </c>
      <c r="C7" s="11" t="s">
        <v>16</v>
      </c>
      <c r="D7" s="11" t="s">
        <v>14</v>
      </c>
      <c r="E7" s="44" t="s">
        <v>28</v>
      </c>
      <c r="F7" s="45" t="s">
        <v>29</v>
      </c>
      <c r="G7" s="43" t="s">
        <v>10</v>
      </c>
      <c r="H7" s="43" t="s">
        <v>15</v>
      </c>
      <c r="I7" s="17" t="s">
        <v>51</v>
      </c>
      <c r="J7" s="46" t="s">
        <v>41</v>
      </c>
      <c r="K7" s="55" t="s">
        <v>46</v>
      </c>
      <c r="L7" s="19">
        <v>159.5</v>
      </c>
      <c r="M7" s="12">
        <f t="shared" si="0"/>
        <v>31.9</v>
      </c>
      <c r="N7" s="20">
        <f t="shared" si="1"/>
        <v>127.6</v>
      </c>
      <c r="O7" s="21">
        <f t="shared" si="2"/>
        <v>191.4</v>
      </c>
      <c r="P7" s="22">
        <v>212</v>
      </c>
      <c r="Q7" s="6">
        <v>225</v>
      </c>
      <c r="R7" s="6">
        <v>220</v>
      </c>
      <c r="S7" s="6">
        <v>276</v>
      </c>
      <c r="T7" s="6">
        <v>224</v>
      </c>
      <c r="U7" s="6">
        <v>87</v>
      </c>
      <c r="V7" s="6">
        <v>240</v>
      </c>
      <c r="W7" s="6">
        <v>208</v>
      </c>
      <c r="X7" s="6">
        <v>228</v>
      </c>
      <c r="Y7" s="6">
        <v>175</v>
      </c>
      <c r="Z7" s="5">
        <v>159</v>
      </c>
      <c r="AA7" s="37">
        <v>159</v>
      </c>
      <c r="AB7" s="37">
        <v>101</v>
      </c>
      <c r="AC7" s="37">
        <v>172</v>
      </c>
      <c r="AD7" s="37">
        <v>192</v>
      </c>
      <c r="AE7" s="37">
        <v>181</v>
      </c>
      <c r="AF7" s="37">
        <v>206</v>
      </c>
      <c r="AG7" s="37">
        <v>138</v>
      </c>
      <c r="AH7" s="37">
        <v>148</v>
      </c>
      <c r="AI7" s="37">
        <v>169</v>
      </c>
      <c r="AJ7" s="37">
        <v>179</v>
      </c>
      <c r="AK7" s="37">
        <v>171</v>
      </c>
      <c r="AL7" s="37">
        <v>98</v>
      </c>
      <c r="AM7" s="33">
        <v>1914</v>
      </c>
      <c r="AN7" s="33"/>
      <c r="AO7" s="18"/>
      <c r="AP7" s="5"/>
      <c r="AQ7" s="5"/>
      <c r="AR7" s="34">
        <f t="shared" si="3"/>
        <v>0</v>
      </c>
      <c r="AS7" s="34"/>
      <c r="AU7" s="51">
        <v>2213</v>
      </c>
      <c r="AV7" s="51">
        <f t="shared" si="4"/>
        <v>3</v>
      </c>
      <c r="AW7" s="52" t="e">
        <f>ROUND(P7*1000/22/#REF!,0)</f>
        <v>#REF!</v>
      </c>
      <c r="AX7" s="15"/>
      <c r="AY7" s="60">
        <v>1</v>
      </c>
      <c r="AZ7" s="60"/>
      <c r="BA7" s="58">
        <f t="shared" si="5"/>
        <v>1</v>
      </c>
      <c r="BB7" s="58" t="e">
        <f t="shared" si="6"/>
        <v>#REF!</v>
      </c>
    </row>
    <row r="8" spans="1:54" ht="36.75" customHeight="1">
      <c r="A8" s="9" t="s">
        <v>19</v>
      </c>
      <c r="B8" s="8" t="s">
        <v>12</v>
      </c>
      <c r="C8" s="11" t="s">
        <v>13</v>
      </c>
      <c r="D8" s="11" t="s">
        <v>14</v>
      </c>
      <c r="E8" s="41" t="s">
        <v>32</v>
      </c>
      <c r="F8" s="42" t="s">
        <v>33</v>
      </c>
      <c r="G8" s="43" t="s">
        <v>10</v>
      </c>
      <c r="H8" s="43" t="s">
        <v>11</v>
      </c>
      <c r="I8" s="17" t="s">
        <v>50</v>
      </c>
      <c r="J8" s="46" t="s">
        <v>41</v>
      </c>
      <c r="K8" s="47" t="s">
        <v>44</v>
      </c>
      <c r="L8" s="19">
        <v>59</v>
      </c>
      <c r="M8" s="12">
        <f t="shared" si="0"/>
        <v>11.8</v>
      </c>
      <c r="N8" s="20">
        <f t="shared" si="1"/>
        <v>47.2</v>
      </c>
      <c r="O8" s="21">
        <f t="shared" si="2"/>
        <v>70.8</v>
      </c>
      <c r="P8" s="22">
        <v>77</v>
      </c>
      <c r="Q8" s="6">
        <v>171</v>
      </c>
      <c r="R8" s="6">
        <v>94</v>
      </c>
      <c r="S8" s="6">
        <v>78</v>
      </c>
      <c r="T8" s="6">
        <v>55</v>
      </c>
      <c r="U8" s="6">
        <v>43</v>
      </c>
      <c r="V8" s="6">
        <v>65</v>
      </c>
      <c r="W8" s="6">
        <v>53</v>
      </c>
      <c r="X8" s="6">
        <v>39</v>
      </c>
      <c r="Y8" s="6">
        <v>51</v>
      </c>
      <c r="Z8" s="4">
        <v>47</v>
      </c>
      <c r="AA8" s="36">
        <v>47</v>
      </c>
      <c r="AB8" s="36">
        <v>61</v>
      </c>
      <c r="AC8" s="36">
        <v>61</v>
      </c>
      <c r="AD8" s="36">
        <v>57</v>
      </c>
      <c r="AE8" s="36">
        <v>55</v>
      </c>
      <c r="AF8" s="36">
        <v>53</v>
      </c>
      <c r="AG8" s="36">
        <v>49</v>
      </c>
      <c r="AH8" s="36">
        <v>49</v>
      </c>
      <c r="AI8" s="36">
        <v>54</v>
      </c>
      <c r="AJ8" s="36">
        <v>51</v>
      </c>
      <c r="AK8" s="36">
        <v>57</v>
      </c>
      <c r="AL8" s="36">
        <v>114</v>
      </c>
      <c r="AM8" s="33">
        <v>708</v>
      </c>
      <c r="AN8" s="33"/>
      <c r="AO8" s="18"/>
      <c r="AP8" s="4"/>
      <c r="AQ8" s="5"/>
      <c r="AR8" s="34">
        <f t="shared" si="3"/>
        <v>0</v>
      </c>
      <c r="AS8" s="34"/>
      <c r="AU8" s="51">
        <v>1306</v>
      </c>
      <c r="AV8" s="51">
        <f t="shared" si="4"/>
        <v>2</v>
      </c>
      <c r="AW8" s="51" t="e">
        <f>ROUND(P8*1000/22/#REF!,0)</f>
        <v>#REF!</v>
      </c>
      <c r="AX8" s="15"/>
      <c r="AY8" s="60">
        <v>1</v>
      </c>
      <c r="AZ8" s="58">
        <v>1</v>
      </c>
      <c r="BA8" s="58">
        <f t="shared" si="5"/>
        <v>1</v>
      </c>
      <c r="BB8" s="58" t="e">
        <f t="shared" si="6"/>
        <v>#REF!</v>
      </c>
    </row>
    <row r="9" spans="1:54" ht="36.75" customHeight="1">
      <c r="A9" s="9"/>
      <c r="B9" s="8" t="s">
        <v>12</v>
      </c>
      <c r="C9" s="11" t="s">
        <v>21</v>
      </c>
      <c r="D9" s="11" t="s">
        <v>14</v>
      </c>
      <c r="E9" s="41" t="s">
        <v>34</v>
      </c>
      <c r="F9" s="42" t="s">
        <v>35</v>
      </c>
      <c r="G9" s="43" t="s">
        <v>10</v>
      </c>
      <c r="H9" s="43" t="s">
        <v>11</v>
      </c>
      <c r="I9" s="17" t="s">
        <v>50</v>
      </c>
      <c r="J9" s="46" t="s">
        <v>41</v>
      </c>
      <c r="K9" s="49" t="s">
        <v>43</v>
      </c>
      <c r="L9" s="19">
        <v>22.833333333333332</v>
      </c>
      <c r="M9" s="12">
        <f t="shared" si="0"/>
        <v>4.566666666666666</v>
      </c>
      <c r="N9" s="20">
        <f t="shared" si="1"/>
        <v>18.266666666666666</v>
      </c>
      <c r="O9" s="21">
        <f t="shared" si="2"/>
        <v>27.4</v>
      </c>
      <c r="P9" s="22">
        <v>44</v>
      </c>
      <c r="Q9" s="6">
        <v>108</v>
      </c>
      <c r="R9" s="6">
        <v>19</v>
      </c>
      <c r="S9" s="6">
        <v>194</v>
      </c>
      <c r="T9" s="6">
        <v>101</v>
      </c>
      <c r="U9" s="6">
        <v>131</v>
      </c>
      <c r="V9" s="6">
        <v>101</v>
      </c>
      <c r="W9" s="6">
        <v>103</v>
      </c>
      <c r="X9" s="6">
        <v>104</v>
      </c>
      <c r="Y9" s="6">
        <v>33</v>
      </c>
      <c r="Z9" s="4">
        <v>44</v>
      </c>
      <c r="AA9" s="36">
        <v>44</v>
      </c>
      <c r="AB9" s="36">
        <v>33</v>
      </c>
      <c r="AC9" s="36">
        <v>57</v>
      </c>
      <c r="AD9" s="36">
        <v>29</v>
      </c>
      <c r="AE9" s="36">
        <v>0</v>
      </c>
      <c r="AF9" s="36">
        <v>1</v>
      </c>
      <c r="AG9" s="36">
        <v>24</v>
      </c>
      <c r="AH9" s="36">
        <v>24</v>
      </c>
      <c r="AI9" s="36">
        <v>0</v>
      </c>
      <c r="AJ9" s="36">
        <v>0</v>
      </c>
      <c r="AK9" s="36">
        <v>35</v>
      </c>
      <c r="AL9" s="36">
        <v>27</v>
      </c>
      <c r="AM9" s="33">
        <v>274</v>
      </c>
      <c r="AN9" s="33">
        <f>AM9/(12-AR9)</f>
        <v>30.444444444444443</v>
      </c>
      <c r="AO9" s="33">
        <f>+AN9*0.2</f>
        <v>6.088888888888889</v>
      </c>
      <c r="AP9" s="36">
        <f>+AN9-AO9</f>
        <v>24.355555555555554</v>
      </c>
      <c r="AQ9" s="37">
        <f>+AN9+AO9</f>
        <v>36.53333333333333</v>
      </c>
      <c r="AR9" s="34">
        <f t="shared" si="3"/>
        <v>3</v>
      </c>
      <c r="AS9" s="34"/>
      <c r="AU9" s="51">
        <v>1644</v>
      </c>
      <c r="AV9" s="51">
        <f t="shared" si="4"/>
        <v>1</v>
      </c>
      <c r="AW9" s="51" t="e">
        <f>ROUND(P9*1000/22/#REF!,0)</f>
        <v>#REF!</v>
      </c>
      <c r="AX9" s="15"/>
      <c r="AY9" s="60">
        <v>1</v>
      </c>
      <c r="AZ9" s="58">
        <v>1</v>
      </c>
      <c r="BA9" s="58">
        <f t="shared" si="5"/>
        <v>1</v>
      </c>
      <c r="BB9" s="58" t="e">
        <f t="shared" si="6"/>
        <v>#REF!</v>
      </c>
    </row>
    <row r="10" spans="10:54" ht="36.75" customHeight="1">
      <c r="J10" s="50" t="s">
        <v>56</v>
      </c>
      <c r="K10" s="50">
        <f>COUNTA(K3:K9)</f>
        <v>7</v>
      </c>
      <c r="AO10" s="35"/>
      <c r="AU10" s="50" t="s">
        <v>60</v>
      </c>
      <c r="AV10" s="50">
        <f>+AY10</f>
        <v>6</v>
      </c>
      <c r="AW10" s="50">
        <f>+AZ10</f>
        <v>2</v>
      </c>
      <c r="AX10" s="50">
        <f>COUNTA(AX3:AX9)</f>
        <v>0</v>
      </c>
      <c r="AY10" s="59">
        <f>SUM(AY3:AY9)</f>
        <v>6</v>
      </c>
      <c r="AZ10" s="59">
        <f>SUM(AZ3:AZ9)</f>
        <v>2</v>
      </c>
      <c r="BA10" s="59">
        <f>SUM(BA3:BA9)</f>
        <v>6</v>
      </c>
      <c r="BB10" s="59" t="e">
        <f>SUM(BB3:BB9)</f>
        <v>#REF!</v>
      </c>
    </row>
    <row r="11" spans="47:50" ht="36.75" customHeight="1">
      <c r="AU11" s="50" t="s">
        <v>61</v>
      </c>
      <c r="AV11" s="61">
        <f>+K10-AV10</f>
        <v>1</v>
      </c>
      <c r="AW11" s="50">
        <f>+K10-AW10</f>
        <v>5</v>
      </c>
      <c r="AX11" s="50">
        <f>+K10-AX10</f>
        <v>7</v>
      </c>
    </row>
  </sheetData>
  <sheetProtection/>
  <mergeCells count="1">
    <mergeCell ref="E1:P1"/>
  </mergeCells>
  <printOptions horizontalCentered="1"/>
  <pageMargins left="0" right="0" top="0.3937007874015748" bottom="0" header="0" footer="0"/>
  <pageSetup horizontalDpi="600" verticalDpi="600" orientation="landscape" paperSize="8" scale="80" r:id="rId3"/>
  <headerFooter>
    <oddFooter>&amp;RPag.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"/>
  <sheetViews>
    <sheetView zoomScalePageLayoutView="0" workbookViewId="0" topLeftCell="A1">
      <selection activeCell="P20" sqref="P20"/>
    </sheetView>
  </sheetViews>
  <sheetFormatPr defaultColWidth="9.140625" defaultRowHeight="15"/>
  <cols>
    <col min="10" max="10" width="25.7109375" style="0" customWidth="1"/>
  </cols>
  <sheetData>
    <row r="1" spans="1:57" ht="24" thickBot="1">
      <c r="A1" s="10"/>
      <c r="B1" s="10"/>
      <c r="C1" s="10"/>
      <c r="D1" s="69" t="s">
        <v>53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1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11" thickBot="1">
      <c r="A2" s="7" t="s">
        <v>1</v>
      </c>
      <c r="B2" s="7" t="s">
        <v>2</v>
      </c>
      <c r="C2" s="23" t="s">
        <v>3</v>
      </c>
      <c r="D2" s="24" t="s">
        <v>4</v>
      </c>
      <c r="E2" s="25" t="s">
        <v>5</v>
      </c>
      <c r="F2" s="25" t="s">
        <v>6</v>
      </c>
      <c r="G2" s="25" t="s">
        <v>7</v>
      </c>
      <c r="H2" s="25" t="s">
        <v>49</v>
      </c>
      <c r="I2" s="29" t="s">
        <v>6</v>
      </c>
      <c r="J2" s="30" t="s">
        <v>39</v>
      </c>
      <c r="K2" s="26" t="s">
        <v>9</v>
      </c>
      <c r="L2" s="27" t="s">
        <v>36</v>
      </c>
      <c r="M2" s="28" t="s">
        <v>37</v>
      </c>
      <c r="N2" s="31" t="s">
        <v>38</v>
      </c>
      <c r="O2" s="38">
        <v>41974</v>
      </c>
      <c r="P2" s="39">
        <v>41913</v>
      </c>
      <c r="Q2" s="40">
        <v>41883</v>
      </c>
      <c r="R2" s="40">
        <v>41852</v>
      </c>
      <c r="S2" s="40">
        <v>41821</v>
      </c>
      <c r="T2" s="40">
        <v>41791</v>
      </c>
      <c r="U2" s="40">
        <v>41760</v>
      </c>
      <c r="V2" s="40">
        <v>41730</v>
      </c>
      <c r="W2" s="40">
        <v>41699</v>
      </c>
      <c r="X2" s="40">
        <v>41671</v>
      </c>
      <c r="Y2" s="40">
        <v>41640</v>
      </c>
      <c r="Z2" s="40">
        <v>41640</v>
      </c>
      <c r="AA2" s="40">
        <v>41609</v>
      </c>
      <c r="AB2" s="40">
        <v>41579</v>
      </c>
      <c r="AC2" s="40">
        <v>41548</v>
      </c>
      <c r="AD2" s="40">
        <v>41518</v>
      </c>
      <c r="AE2" s="40">
        <v>41487</v>
      </c>
      <c r="AF2" s="40">
        <v>41456</v>
      </c>
      <c r="AG2" s="40">
        <v>41426</v>
      </c>
      <c r="AH2" s="40">
        <v>41395</v>
      </c>
      <c r="AI2" s="40">
        <v>41365</v>
      </c>
      <c r="AJ2" s="40">
        <v>41334</v>
      </c>
      <c r="AK2" s="40">
        <v>41306</v>
      </c>
      <c r="AL2" s="32" t="s">
        <v>8</v>
      </c>
      <c r="AM2" s="32" t="s">
        <v>54</v>
      </c>
      <c r="AN2" s="27" t="s">
        <v>36</v>
      </c>
      <c r="AO2" s="28" t="s">
        <v>55</v>
      </c>
      <c r="AP2" s="31" t="s">
        <v>38</v>
      </c>
      <c r="AQ2" s="1"/>
      <c r="AR2" s="1"/>
      <c r="AS2" s="1"/>
      <c r="AT2" s="53" t="s">
        <v>48</v>
      </c>
      <c r="AU2" s="16" t="s">
        <v>57</v>
      </c>
      <c r="AV2" s="16" t="s">
        <v>58</v>
      </c>
      <c r="AW2" s="16" t="s">
        <v>59</v>
      </c>
      <c r="AX2" s="57"/>
      <c r="AY2" s="57"/>
      <c r="AZ2" s="57"/>
      <c r="BA2" s="57"/>
      <c r="BB2" s="1"/>
      <c r="BC2" s="1"/>
      <c r="BD2" s="1"/>
      <c r="BE2" s="1"/>
    </row>
    <row r="3" spans="1:57" ht="15.75">
      <c r="A3" s="65" t="s">
        <v>12</v>
      </c>
      <c r="B3" s="67" t="s">
        <v>16</v>
      </c>
      <c r="C3" s="11" t="s">
        <v>14</v>
      </c>
      <c r="D3" s="63" t="s">
        <v>24</v>
      </c>
      <c r="E3" s="42" t="s">
        <v>25</v>
      </c>
      <c r="F3" s="43" t="s">
        <v>10</v>
      </c>
      <c r="G3" s="62" t="s">
        <v>11</v>
      </c>
      <c r="H3" s="17" t="s">
        <v>50</v>
      </c>
      <c r="I3" s="68" t="s">
        <v>41</v>
      </c>
      <c r="J3" s="48" t="s">
        <v>40</v>
      </c>
      <c r="K3" s="19">
        <v>695.3333333333334</v>
      </c>
      <c r="L3" s="12">
        <f aca="true" t="shared" si="0" ref="L3:L9">K3*20/100</f>
        <v>139.0666666666667</v>
      </c>
      <c r="M3" s="20">
        <f aca="true" t="shared" si="1" ref="M3:M9">K3-L3</f>
        <v>556.2666666666667</v>
      </c>
      <c r="N3" s="21">
        <f aca="true" t="shared" si="2" ref="N3:N9">K3+L3</f>
        <v>834.4000000000001</v>
      </c>
      <c r="O3" s="22">
        <v>920</v>
      </c>
      <c r="P3" s="6">
        <v>763</v>
      </c>
      <c r="Q3" s="6">
        <v>953</v>
      </c>
      <c r="R3" s="6">
        <v>1049</v>
      </c>
      <c r="S3" s="6">
        <v>975</v>
      </c>
      <c r="T3" s="6">
        <v>997</v>
      </c>
      <c r="U3" s="6">
        <v>833</v>
      </c>
      <c r="V3" s="6">
        <v>812</v>
      </c>
      <c r="W3" s="6">
        <v>763</v>
      </c>
      <c r="X3" s="6">
        <v>806</v>
      </c>
      <c r="Y3" s="4">
        <v>716</v>
      </c>
      <c r="Z3" s="36">
        <v>716</v>
      </c>
      <c r="AA3" s="36">
        <v>716</v>
      </c>
      <c r="AB3" s="36">
        <v>716</v>
      </c>
      <c r="AC3" s="36">
        <v>716</v>
      </c>
      <c r="AD3" s="36">
        <v>800</v>
      </c>
      <c r="AE3" s="36">
        <v>801</v>
      </c>
      <c r="AF3" s="36">
        <v>724</v>
      </c>
      <c r="AG3" s="36">
        <v>726</v>
      </c>
      <c r="AH3" s="36">
        <v>621</v>
      </c>
      <c r="AI3" s="36">
        <v>623</v>
      </c>
      <c r="AJ3" s="36">
        <v>645</v>
      </c>
      <c r="AK3" s="36">
        <v>540</v>
      </c>
      <c r="AL3" s="33">
        <v>8344</v>
      </c>
      <c r="AM3" s="33"/>
      <c r="AN3" s="18"/>
      <c r="AO3" s="4"/>
      <c r="AP3" s="5"/>
      <c r="AQ3" s="34">
        <f aca="true" t="shared" si="3" ref="AQ3:AQ9">COUNTIF(Z3:AK3,0)</f>
        <v>0</v>
      </c>
      <c r="AR3" s="34"/>
      <c r="AS3" s="1"/>
      <c r="AT3" s="51">
        <v>806</v>
      </c>
      <c r="AU3" s="52">
        <f aca="true" t="shared" si="4" ref="AU3:AU9">ROUND(K3*1000/22/AT3,0)</f>
        <v>39</v>
      </c>
      <c r="AV3" s="52" t="e">
        <f>ROUND(O3*1000/22/#REF!,0)</f>
        <v>#REF!</v>
      </c>
      <c r="AW3" s="15"/>
      <c r="AX3" s="58"/>
      <c r="AY3" s="58"/>
      <c r="AZ3" s="58">
        <f aca="true" t="shared" si="5" ref="AZ3:BA9">IF(AU3&lt;15,1,0)</f>
        <v>0</v>
      </c>
      <c r="BA3" s="58" t="e">
        <f t="shared" si="5"/>
        <v>#REF!</v>
      </c>
      <c r="BB3" s="1"/>
      <c r="BC3" s="1"/>
      <c r="BD3" s="1"/>
      <c r="BE3" s="1"/>
    </row>
    <row r="4" spans="1:57" ht="15.75">
      <c r="A4" s="65" t="s">
        <v>12</v>
      </c>
      <c r="B4" s="67" t="s">
        <v>16</v>
      </c>
      <c r="C4" s="11" t="s">
        <v>14</v>
      </c>
      <c r="D4" s="63" t="s">
        <v>26</v>
      </c>
      <c r="E4" s="42" t="s">
        <v>27</v>
      </c>
      <c r="F4" s="43" t="s">
        <v>10</v>
      </c>
      <c r="G4" s="62" t="s">
        <v>11</v>
      </c>
      <c r="H4" s="17" t="s">
        <v>52</v>
      </c>
      <c r="I4" s="68" t="s">
        <v>41</v>
      </c>
      <c r="J4" s="56" t="s">
        <v>47</v>
      </c>
      <c r="K4" s="19">
        <v>423.0833333333333</v>
      </c>
      <c r="L4" s="12">
        <f t="shared" si="0"/>
        <v>84.61666666666666</v>
      </c>
      <c r="M4" s="20">
        <f t="shared" si="1"/>
        <v>338.46666666666664</v>
      </c>
      <c r="N4" s="21">
        <f t="shared" si="2"/>
        <v>507.7</v>
      </c>
      <c r="O4" s="22">
        <v>788</v>
      </c>
      <c r="P4" s="6">
        <v>600</v>
      </c>
      <c r="Q4" s="6">
        <v>746</v>
      </c>
      <c r="R4" s="6">
        <v>765</v>
      </c>
      <c r="S4" s="6">
        <v>726</v>
      </c>
      <c r="T4" s="6">
        <v>347</v>
      </c>
      <c r="U4" s="6">
        <v>347</v>
      </c>
      <c r="V4" s="6">
        <v>418</v>
      </c>
      <c r="W4" s="6">
        <v>465</v>
      </c>
      <c r="X4" s="6">
        <v>316</v>
      </c>
      <c r="Y4" s="4">
        <v>244</v>
      </c>
      <c r="Z4" s="36">
        <v>244</v>
      </c>
      <c r="AA4" s="36">
        <v>436</v>
      </c>
      <c r="AB4" s="36">
        <v>436</v>
      </c>
      <c r="AC4" s="36">
        <v>319</v>
      </c>
      <c r="AD4" s="36">
        <v>347</v>
      </c>
      <c r="AE4" s="36">
        <v>500</v>
      </c>
      <c r="AF4" s="36">
        <v>328</v>
      </c>
      <c r="AG4" s="36">
        <v>409</v>
      </c>
      <c r="AH4" s="36">
        <v>715</v>
      </c>
      <c r="AI4" s="36">
        <v>529</v>
      </c>
      <c r="AJ4" s="36">
        <v>131</v>
      </c>
      <c r="AK4" s="36">
        <v>683</v>
      </c>
      <c r="AL4" s="33">
        <v>5077</v>
      </c>
      <c r="AM4" s="33"/>
      <c r="AN4" s="18"/>
      <c r="AO4" s="4"/>
      <c r="AP4" s="5"/>
      <c r="AQ4" s="34">
        <f t="shared" si="3"/>
        <v>0</v>
      </c>
      <c r="AR4" s="34"/>
      <c r="AS4" s="1"/>
      <c r="AT4" s="51">
        <v>1333</v>
      </c>
      <c r="AU4" s="51">
        <f t="shared" si="4"/>
        <v>14</v>
      </c>
      <c r="AV4" s="52" t="e">
        <f>ROUND(O4*1000/22/#REF!,0)</f>
        <v>#REF!</v>
      </c>
      <c r="AW4" s="15"/>
      <c r="AX4" s="60">
        <v>1</v>
      </c>
      <c r="AY4" s="58"/>
      <c r="AZ4" s="58">
        <f t="shared" si="5"/>
        <v>1</v>
      </c>
      <c r="BA4" s="58" t="e">
        <f t="shared" si="5"/>
        <v>#REF!</v>
      </c>
      <c r="BB4" s="1"/>
      <c r="BC4" s="1"/>
      <c r="BD4" s="1"/>
      <c r="BE4" s="1"/>
    </row>
    <row r="5" spans="1:57" ht="15.75">
      <c r="A5" s="66" t="s">
        <v>12</v>
      </c>
      <c r="B5" s="67" t="s">
        <v>16</v>
      </c>
      <c r="C5" s="11" t="s">
        <v>14</v>
      </c>
      <c r="D5" s="64" t="s">
        <v>22</v>
      </c>
      <c r="E5" s="45" t="s">
        <v>23</v>
      </c>
      <c r="F5" s="43" t="s">
        <v>10</v>
      </c>
      <c r="G5" s="62" t="s">
        <v>15</v>
      </c>
      <c r="H5" s="17" t="s">
        <v>51</v>
      </c>
      <c r="I5" s="68" t="s">
        <v>41</v>
      </c>
      <c r="J5" s="54" t="s">
        <v>42</v>
      </c>
      <c r="K5" s="19">
        <v>533.4166666666666</v>
      </c>
      <c r="L5" s="12">
        <f t="shared" si="0"/>
        <v>106.68333333333332</v>
      </c>
      <c r="M5" s="20">
        <f t="shared" si="1"/>
        <v>426.7333333333333</v>
      </c>
      <c r="N5" s="21">
        <f t="shared" si="2"/>
        <v>640.0999999999999</v>
      </c>
      <c r="O5" s="22">
        <v>692</v>
      </c>
      <c r="P5" s="6">
        <v>936</v>
      </c>
      <c r="Q5" s="6">
        <v>1177</v>
      </c>
      <c r="R5" s="6">
        <v>643</v>
      </c>
      <c r="S5" s="6">
        <v>499</v>
      </c>
      <c r="T5" s="6">
        <v>407</v>
      </c>
      <c r="U5" s="6">
        <v>494</v>
      </c>
      <c r="V5" s="6">
        <v>530</v>
      </c>
      <c r="W5" s="6">
        <v>486</v>
      </c>
      <c r="X5" s="6">
        <v>619</v>
      </c>
      <c r="Y5" s="5">
        <v>494</v>
      </c>
      <c r="Z5" s="37">
        <v>494</v>
      </c>
      <c r="AA5" s="37">
        <v>489</v>
      </c>
      <c r="AB5" s="37">
        <v>548</v>
      </c>
      <c r="AC5" s="37">
        <v>542</v>
      </c>
      <c r="AD5" s="37">
        <v>589</v>
      </c>
      <c r="AE5" s="37">
        <v>513</v>
      </c>
      <c r="AF5" s="37">
        <v>454</v>
      </c>
      <c r="AG5" s="37">
        <v>544</v>
      </c>
      <c r="AH5" s="37">
        <v>491</v>
      </c>
      <c r="AI5" s="37">
        <v>545</v>
      </c>
      <c r="AJ5" s="37">
        <v>744</v>
      </c>
      <c r="AK5" s="37">
        <v>448</v>
      </c>
      <c r="AL5" s="33">
        <v>6401</v>
      </c>
      <c r="AM5" s="33"/>
      <c r="AN5" s="18"/>
      <c r="AO5" s="5"/>
      <c r="AP5" s="5"/>
      <c r="AQ5" s="34">
        <f t="shared" si="3"/>
        <v>0</v>
      </c>
      <c r="AR5" s="34"/>
      <c r="AS5" s="1"/>
      <c r="AT5" s="51">
        <v>1634</v>
      </c>
      <c r="AU5" s="51">
        <f t="shared" si="4"/>
        <v>15</v>
      </c>
      <c r="AV5" s="52" t="e">
        <f>ROUND(O5*1000/22/#REF!,0)</f>
        <v>#REF!</v>
      </c>
      <c r="AW5" s="15"/>
      <c r="AX5" s="60">
        <v>1</v>
      </c>
      <c r="AY5" s="58"/>
      <c r="AZ5" s="58">
        <v>1</v>
      </c>
      <c r="BA5" s="58" t="e">
        <f t="shared" si="5"/>
        <v>#REF!</v>
      </c>
      <c r="BB5" s="1"/>
      <c r="BC5" s="1"/>
      <c r="BD5" s="1"/>
      <c r="BE5" s="1"/>
    </row>
    <row r="6" spans="1:57" ht="15.75">
      <c r="A6" s="66" t="s">
        <v>12</v>
      </c>
      <c r="B6" s="67" t="s">
        <v>18</v>
      </c>
      <c r="C6" s="11" t="s">
        <v>14</v>
      </c>
      <c r="D6" s="64" t="s">
        <v>30</v>
      </c>
      <c r="E6" s="45" t="s">
        <v>31</v>
      </c>
      <c r="F6" s="43" t="s">
        <v>10</v>
      </c>
      <c r="G6" s="62" t="s">
        <v>15</v>
      </c>
      <c r="H6" s="17" t="s">
        <v>51</v>
      </c>
      <c r="I6" s="68" t="s">
        <v>41</v>
      </c>
      <c r="J6" s="55" t="s">
        <v>45</v>
      </c>
      <c r="K6" s="19">
        <v>175</v>
      </c>
      <c r="L6" s="12">
        <f t="shared" si="0"/>
        <v>35</v>
      </c>
      <c r="M6" s="20">
        <f t="shared" si="1"/>
        <v>140</v>
      </c>
      <c r="N6" s="21">
        <f t="shared" si="2"/>
        <v>210</v>
      </c>
      <c r="O6" s="22">
        <v>224</v>
      </c>
      <c r="P6" s="6">
        <v>194</v>
      </c>
      <c r="Q6" s="6">
        <v>225</v>
      </c>
      <c r="R6" s="6">
        <v>324</v>
      </c>
      <c r="S6" s="6">
        <v>195</v>
      </c>
      <c r="T6" s="6">
        <v>178</v>
      </c>
      <c r="U6" s="6">
        <v>256</v>
      </c>
      <c r="V6" s="6">
        <v>221</v>
      </c>
      <c r="W6" s="6">
        <v>394</v>
      </c>
      <c r="X6" s="6">
        <v>264</v>
      </c>
      <c r="Y6" s="5">
        <v>99</v>
      </c>
      <c r="Z6" s="37">
        <v>99</v>
      </c>
      <c r="AA6" s="37">
        <v>110</v>
      </c>
      <c r="AB6" s="37">
        <v>224</v>
      </c>
      <c r="AC6" s="37">
        <v>190</v>
      </c>
      <c r="AD6" s="37">
        <v>190</v>
      </c>
      <c r="AE6" s="37">
        <v>190</v>
      </c>
      <c r="AF6" s="37">
        <v>60</v>
      </c>
      <c r="AG6" s="37">
        <v>200</v>
      </c>
      <c r="AH6" s="37">
        <v>159</v>
      </c>
      <c r="AI6" s="37">
        <v>215</v>
      </c>
      <c r="AJ6" s="37">
        <v>238</v>
      </c>
      <c r="AK6" s="37">
        <v>225</v>
      </c>
      <c r="AL6" s="33">
        <v>2100</v>
      </c>
      <c r="AM6" s="33"/>
      <c r="AN6" s="18"/>
      <c r="AO6" s="5"/>
      <c r="AP6" s="5"/>
      <c r="AQ6" s="34">
        <f t="shared" si="3"/>
        <v>0</v>
      </c>
      <c r="AR6" s="34"/>
      <c r="AS6" s="1"/>
      <c r="AT6" s="51">
        <v>820</v>
      </c>
      <c r="AU6" s="51">
        <f t="shared" si="4"/>
        <v>10</v>
      </c>
      <c r="AV6" s="52" t="e">
        <f>ROUND(O6*1000/22/#REF!,0)</f>
        <v>#REF!</v>
      </c>
      <c r="AW6" s="15"/>
      <c r="AX6" s="60">
        <v>1</v>
      </c>
      <c r="AY6" s="60"/>
      <c r="AZ6" s="58">
        <f t="shared" si="5"/>
        <v>1</v>
      </c>
      <c r="BA6" s="58" t="e">
        <f t="shared" si="5"/>
        <v>#REF!</v>
      </c>
      <c r="BB6" s="1"/>
      <c r="BC6" s="1"/>
      <c r="BD6" s="1"/>
      <c r="BE6" s="1"/>
    </row>
    <row r="7" spans="1:57" ht="15.75">
      <c r="A7" s="66" t="s">
        <v>17</v>
      </c>
      <c r="B7" s="67" t="s">
        <v>16</v>
      </c>
      <c r="C7" s="11" t="s">
        <v>14</v>
      </c>
      <c r="D7" s="64" t="s">
        <v>28</v>
      </c>
      <c r="E7" s="45" t="s">
        <v>29</v>
      </c>
      <c r="F7" s="43" t="s">
        <v>10</v>
      </c>
      <c r="G7" s="62" t="s">
        <v>15</v>
      </c>
      <c r="H7" s="17" t="s">
        <v>51</v>
      </c>
      <c r="I7" s="68" t="s">
        <v>41</v>
      </c>
      <c r="J7" s="55" t="s">
        <v>46</v>
      </c>
      <c r="K7" s="19">
        <v>159.5</v>
      </c>
      <c r="L7" s="12">
        <f t="shared" si="0"/>
        <v>31.9</v>
      </c>
      <c r="M7" s="20">
        <f t="shared" si="1"/>
        <v>127.6</v>
      </c>
      <c r="N7" s="21">
        <f t="shared" si="2"/>
        <v>191.4</v>
      </c>
      <c r="O7" s="22">
        <v>212</v>
      </c>
      <c r="P7" s="6">
        <v>225</v>
      </c>
      <c r="Q7" s="6">
        <v>220</v>
      </c>
      <c r="R7" s="6">
        <v>276</v>
      </c>
      <c r="S7" s="6">
        <v>224</v>
      </c>
      <c r="T7" s="6">
        <v>87</v>
      </c>
      <c r="U7" s="6">
        <v>240</v>
      </c>
      <c r="V7" s="6">
        <v>208</v>
      </c>
      <c r="W7" s="6">
        <v>228</v>
      </c>
      <c r="X7" s="6">
        <v>175</v>
      </c>
      <c r="Y7" s="5">
        <v>159</v>
      </c>
      <c r="Z7" s="37">
        <v>159</v>
      </c>
      <c r="AA7" s="37">
        <v>101</v>
      </c>
      <c r="AB7" s="37">
        <v>172</v>
      </c>
      <c r="AC7" s="37">
        <v>192</v>
      </c>
      <c r="AD7" s="37">
        <v>181</v>
      </c>
      <c r="AE7" s="37">
        <v>206</v>
      </c>
      <c r="AF7" s="37">
        <v>138</v>
      </c>
      <c r="AG7" s="37">
        <v>148</v>
      </c>
      <c r="AH7" s="37">
        <v>169</v>
      </c>
      <c r="AI7" s="37">
        <v>179</v>
      </c>
      <c r="AJ7" s="37">
        <v>171</v>
      </c>
      <c r="AK7" s="37">
        <v>98</v>
      </c>
      <c r="AL7" s="33">
        <v>1914</v>
      </c>
      <c r="AM7" s="33"/>
      <c r="AN7" s="18"/>
      <c r="AO7" s="5"/>
      <c r="AP7" s="5"/>
      <c r="AQ7" s="34">
        <f t="shared" si="3"/>
        <v>0</v>
      </c>
      <c r="AR7" s="34"/>
      <c r="AS7" s="1"/>
      <c r="AT7" s="51">
        <v>2213</v>
      </c>
      <c r="AU7" s="51">
        <f t="shared" si="4"/>
        <v>3</v>
      </c>
      <c r="AV7" s="52" t="e">
        <f>ROUND(O7*1000/22/#REF!,0)</f>
        <v>#REF!</v>
      </c>
      <c r="AW7" s="15"/>
      <c r="AX7" s="60">
        <v>1</v>
      </c>
      <c r="AY7" s="60"/>
      <c r="AZ7" s="58">
        <f t="shared" si="5"/>
        <v>1</v>
      </c>
      <c r="BA7" s="58" t="e">
        <f t="shared" si="5"/>
        <v>#REF!</v>
      </c>
      <c r="BB7" s="1"/>
      <c r="BC7" s="1"/>
      <c r="BD7" s="1"/>
      <c r="BE7" s="1"/>
    </row>
    <row r="8" spans="1:57" ht="15.75">
      <c r="A8" s="65" t="s">
        <v>12</v>
      </c>
      <c r="B8" s="67" t="s">
        <v>13</v>
      </c>
      <c r="C8" s="11" t="s">
        <v>14</v>
      </c>
      <c r="D8" s="63" t="s">
        <v>32</v>
      </c>
      <c r="E8" s="42" t="s">
        <v>33</v>
      </c>
      <c r="F8" s="43" t="s">
        <v>10</v>
      </c>
      <c r="G8" s="62" t="s">
        <v>11</v>
      </c>
      <c r="H8" s="17" t="s">
        <v>50</v>
      </c>
      <c r="I8" s="68" t="s">
        <v>41</v>
      </c>
      <c r="J8" s="47" t="s">
        <v>44</v>
      </c>
      <c r="K8" s="19">
        <v>59</v>
      </c>
      <c r="L8" s="12">
        <f t="shared" si="0"/>
        <v>11.8</v>
      </c>
      <c r="M8" s="20">
        <f t="shared" si="1"/>
        <v>47.2</v>
      </c>
      <c r="N8" s="21">
        <f t="shared" si="2"/>
        <v>70.8</v>
      </c>
      <c r="O8" s="22">
        <v>77</v>
      </c>
      <c r="P8" s="6">
        <v>171</v>
      </c>
      <c r="Q8" s="6">
        <v>94</v>
      </c>
      <c r="R8" s="6">
        <v>78</v>
      </c>
      <c r="S8" s="6">
        <v>55</v>
      </c>
      <c r="T8" s="6">
        <v>43</v>
      </c>
      <c r="U8" s="6">
        <v>65</v>
      </c>
      <c r="V8" s="6">
        <v>53</v>
      </c>
      <c r="W8" s="6">
        <v>39</v>
      </c>
      <c r="X8" s="6">
        <v>51</v>
      </c>
      <c r="Y8" s="4">
        <v>47</v>
      </c>
      <c r="Z8" s="36">
        <v>47</v>
      </c>
      <c r="AA8" s="36">
        <v>61</v>
      </c>
      <c r="AB8" s="36">
        <v>61</v>
      </c>
      <c r="AC8" s="36">
        <v>57</v>
      </c>
      <c r="AD8" s="36">
        <v>55</v>
      </c>
      <c r="AE8" s="36">
        <v>53</v>
      </c>
      <c r="AF8" s="36">
        <v>49</v>
      </c>
      <c r="AG8" s="36">
        <v>49</v>
      </c>
      <c r="AH8" s="36">
        <v>54</v>
      </c>
      <c r="AI8" s="36">
        <v>51</v>
      </c>
      <c r="AJ8" s="36">
        <v>57</v>
      </c>
      <c r="AK8" s="36">
        <v>114</v>
      </c>
      <c r="AL8" s="33">
        <v>708</v>
      </c>
      <c r="AM8" s="33"/>
      <c r="AN8" s="18"/>
      <c r="AO8" s="4"/>
      <c r="AP8" s="5"/>
      <c r="AQ8" s="34">
        <f t="shared" si="3"/>
        <v>0</v>
      </c>
      <c r="AR8" s="34"/>
      <c r="AS8" s="1"/>
      <c r="AT8" s="51">
        <v>1306</v>
      </c>
      <c r="AU8" s="51">
        <f t="shared" si="4"/>
        <v>2</v>
      </c>
      <c r="AV8" s="51" t="e">
        <f>ROUND(O8*1000/22/#REF!,0)</f>
        <v>#REF!</v>
      </c>
      <c r="AW8" s="15"/>
      <c r="AX8" s="60">
        <v>1</v>
      </c>
      <c r="AY8" s="58">
        <v>1</v>
      </c>
      <c r="AZ8" s="58">
        <f t="shared" si="5"/>
        <v>1</v>
      </c>
      <c r="BA8" s="58" t="e">
        <f t="shared" si="5"/>
        <v>#REF!</v>
      </c>
      <c r="BB8" s="1"/>
      <c r="BC8" s="1"/>
      <c r="BD8" s="1"/>
      <c r="BE8" s="1"/>
    </row>
    <row r="9" spans="1:57" ht="15.75">
      <c r="A9" s="65" t="s">
        <v>12</v>
      </c>
      <c r="B9" s="67" t="s">
        <v>21</v>
      </c>
      <c r="C9" s="11" t="s">
        <v>14</v>
      </c>
      <c r="D9" s="63" t="s">
        <v>34</v>
      </c>
      <c r="E9" s="42" t="s">
        <v>35</v>
      </c>
      <c r="F9" s="43" t="s">
        <v>10</v>
      </c>
      <c r="G9" s="62" t="s">
        <v>11</v>
      </c>
      <c r="H9" s="17" t="s">
        <v>50</v>
      </c>
      <c r="I9" s="68" t="s">
        <v>41</v>
      </c>
      <c r="J9" s="49" t="s">
        <v>43</v>
      </c>
      <c r="K9" s="19">
        <v>22.833333333333332</v>
      </c>
      <c r="L9" s="12">
        <f t="shared" si="0"/>
        <v>4.566666666666666</v>
      </c>
      <c r="M9" s="20">
        <f t="shared" si="1"/>
        <v>18.266666666666666</v>
      </c>
      <c r="N9" s="21">
        <f t="shared" si="2"/>
        <v>27.4</v>
      </c>
      <c r="O9" s="22">
        <v>44</v>
      </c>
      <c r="P9" s="6">
        <v>108</v>
      </c>
      <c r="Q9" s="6">
        <v>19</v>
      </c>
      <c r="R9" s="6">
        <v>194</v>
      </c>
      <c r="S9" s="6">
        <v>101</v>
      </c>
      <c r="T9" s="6">
        <v>131</v>
      </c>
      <c r="U9" s="6">
        <v>101</v>
      </c>
      <c r="V9" s="6">
        <v>103</v>
      </c>
      <c r="W9" s="6">
        <v>104</v>
      </c>
      <c r="X9" s="6">
        <v>33</v>
      </c>
      <c r="Y9" s="4">
        <v>44</v>
      </c>
      <c r="Z9" s="36">
        <v>44</v>
      </c>
      <c r="AA9" s="36">
        <v>33</v>
      </c>
      <c r="AB9" s="36">
        <v>57</v>
      </c>
      <c r="AC9" s="36">
        <v>29</v>
      </c>
      <c r="AD9" s="36">
        <v>0</v>
      </c>
      <c r="AE9" s="36">
        <v>1</v>
      </c>
      <c r="AF9" s="36">
        <v>24</v>
      </c>
      <c r="AG9" s="36">
        <v>24</v>
      </c>
      <c r="AH9" s="36">
        <v>0</v>
      </c>
      <c r="AI9" s="36">
        <v>0</v>
      </c>
      <c r="AJ9" s="36">
        <v>35</v>
      </c>
      <c r="AK9" s="36">
        <v>27</v>
      </c>
      <c r="AL9" s="33">
        <v>274</v>
      </c>
      <c r="AM9" s="33">
        <f>AL9/(12-AQ9)</f>
        <v>30.444444444444443</v>
      </c>
      <c r="AN9" s="33">
        <f>+AM9*0.2</f>
        <v>6.088888888888889</v>
      </c>
      <c r="AO9" s="36">
        <f>+AM9-AN9</f>
        <v>24.355555555555554</v>
      </c>
      <c r="AP9" s="37">
        <f>+AM9+AN9</f>
        <v>36.53333333333333</v>
      </c>
      <c r="AQ9" s="34">
        <f t="shared" si="3"/>
        <v>3</v>
      </c>
      <c r="AR9" s="34"/>
      <c r="AS9" s="1"/>
      <c r="AT9" s="51">
        <v>1644</v>
      </c>
      <c r="AU9" s="51">
        <f t="shared" si="4"/>
        <v>1</v>
      </c>
      <c r="AV9" s="51" t="e">
        <f>ROUND(O9*1000/22/#REF!,0)</f>
        <v>#REF!</v>
      </c>
      <c r="AW9" s="15"/>
      <c r="AX9" s="60">
        <v>1</v>
      </c>
      <c r="AY9" s="58">
        <v>1</v>
      </c>
      <c r="AZ9" s="58">
        <f t="shared" si="5"/>
        <v>1</v>
      </c>
      <c r="BA9" s="58" t="e">
        <f t="shared" si="5"/>
        <v>#REF!</v>
      </c>
      <c r="BB9" s="1"/>
      <c r="BC9" s="1"/>
      <c r="BD9" s="1"/>
      <c r="BE9" s="1"/>
    </row>
    <row r="10" spans="1:57" ht="15">
      <c r="A10" s="10"/>
      <c r="B10" s="10"/>
      <c r="C10" s="10"/>
      <c r="D10" s="10"/>
      <c r="E10" s="10"/>
      <c r="F10" s="10"/>
      <c r="G10" s="10"/>
      <c r="H10" s="10"/>
      <c r="I10" s="50" t="s">
        <v>56</v>
      </c>
      <c r="J10" s="50">
        <f>COUNTA(J3:J9)</f>
        <v>7</v>
      </c>
      <c r="K10" s="2"/>
      <c r="L10" s="1"/>
      <c r="M10" s="3"/>
      <c r="N10" s="3"/>
      <c r="O10" s="14"/>
      <c r="P10" s="1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5"/>
      <c r="AO10" s="2"/>
      <c r="AP10" s="2"/>
      <c r="AQ10" s="1"/>
      <c r="AR10" s="1"/>
      <c r="AS10" s="1"/>
      <c r="AT10" s="50" t="s">
        <v>60</v>
      </c>
      <c r="AU10" s="50">
        <f>+AX10</f>
        <v>6</v>
      </c>
      <c r="AV10" s="50">
        <f>+AY10</f>
        <v>2</v>
      </c>
      <c r="AW10" s="50">
        <f>COUNTA(AW3:AW9)</f>
        <v>0</v>
      </c>
      <c r="AX10" s="59">
        <f>SUM(AX3:AX9)</f>
        <v>6</v>
      </c>
      <c r="AY10" s="59">
        <f>SUM(AY3:AY9)</f>
        <v>2</v>
      </c>
      <c r="AZ10" s="59">
        <f>SUM(AZ3:AZ9)</f>
        <v>6</v>
      </c>
      <c r="BA10" s="59" t="e">
        <f>SUM(BA3:BA9)</f>
        <v>#REF!</v>
      </c>
      <c r="BB10" s="1"/>
      <c r="BC10" s="1"/>
      <c r="BD10" s="1"/>
      <c r="BE10" s="1"/>
    </row>
    <row r="11" spans="1:57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2"/>
      <c r="L11" s="1"/>
      <c r="M11" s="3"/>
      <c r="N11" s="3"/>
      <c r="O11" s="14"/>
      <c r="P11" s="1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"/>
      <c r="AR11" s="1"/>
      <c r="AS11" s="1"/>
      <c r="AT11" s="50" t="s">
        <v>61</v>
      </c>
      <c r="AU11" s="61">
        <f>+J10-AU10</f>
        <v>1</v>
      </c>
      <c r="AV11" s="50">
        <f>+J10-AV10</f>
        <v>5</v>
      </c>
      <c r="AW11" s="50">
        <f>+J10-AW10</f>
        <v>7</v>
      </c>
      <c r="AX11" s="1"/>
      <c r="AY11" s="1"/>
      <c r="AZ11" s="1"/>
      <c r="BA11" s="1"/>
      <c r="BB11" s="1"/>
      <c r="BC11" s="1"/>
      <c r="BD11" s="1"/>
      <c r="BE11" s="1"/>
    </row>
    <row r="12" spans="1:57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2"/>
      <c r="L12" s="1"/>
      <c r="M12" s="3"/>
      <c r="N12" s="3"/>
      <c r="O12" s="14"/>
      <c r="P12" s="1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</sheetData>
  <sheetProtection/>
  <mergeCells count="1">
    <mergeCell ref="D1:O1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Relação Escolas Consumo Acima_Geral_28_01_15</dc:title>
  <dc:subject/>
  <dc:creator>SGE-CACarvalho</dc:creator>
  <cp:keywords/>
  <dc:description/>
  <cp:lastModifiedBy>FDE</cp:lastModifiedBy>
  <cp:lastPrinted>2015-01-29T13:04:06Z</cp:lastPrinted>
  <dcterms:created xsi:type="dcterms:W3CDTF">2014-12-18T15:47:09Z</dcterms:created>
  <dcterms:modified xsi:type="dcterms:W3CDTF">2015-02-24T12:25:51Z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IsFurlPa">
    <vt:lpwstr>0</vt:lpwstr>
  </property>
  <property fmtid="{D5CDD505-2E9C-101B-9397-08002B2CF9AE}" pid="4" name="PublishingContactPictu">
    <vt:lpwstr/>
  </property>
  <property fmtid="{D5CDD505-2E9C-101B-9397-08002B2CF9AE}" pid="5" name="PublishingRollupIma">
    <vt:lpwstr/>
  </property>
  <property fmtid="{D5CDD505-2E9C-101B-9397-08002B2CF9AE}" pid="6" name="Audien">
    <vt:lpwstr/>
  </property>
  <property fmtid="{D5CDD505-2E9C-101B-9397-08002B2CF9AE}" pid="7" name="PublishingContactNa">
    <vt:lpwstr/>
  </property>
  <property fmtid="{D5CDD505-2E9C-101B-9397-08002B2CF9AE}" pid="8" name="Commen">
    <vt:lpwstr/>
  </property>
  <property fmtid="{D5CDD505-2E9C-101B-9397-08002B2CF9AE}" pid="9" name="PublishingContactEma">
    <vt:lpwstr/>
  </property>
</Properties>
</file>