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30" windowWidth="11760" windowHeight="7545" activeTab="2"/>
  </bookViews>
  <sheets>
    <sheet name="Limite 50%" sheetId="1" r:id="rId1"/>
    <sheet name="Limite 100%" sheetId="2" r:id="rId2"/>
    <sheet name="Decreto  48.292-03" sheetId="3" r:id="rId3"/>
    <sheet name="Quadro de diarias" sheetId="4" r:id="rId4"/>
  </sheets>
  <definedNames>
    <definedName name="_xlnm.Print_Area" localSheetId="1">'Limite 100%'!$A$1:$AU$51</definedName>
    <definedName name="_xlnm.Print_Area" localSheetId="0">'Limite 50%'!$A$1:$AE$51</definedName>
  </definedNames>
  <calcPr fullCalcOnLoad="1" fullPrecision="0"/>
</workbook>
</file>

<file path=xl/sharedStrings.xml><?xml version="1.0" encoding="utf-8"?>
<sst xmlns="http://schemas.openxmlformats.org/spreadsheetml/2006/main" count="564" uniqueCount="316">
  <si>
    <t>SEDE DE EXERCÍCIO</t>
  </si>
  <si>
    <t>DIA</t>
  </si>
  <si>
    <t>MÊS/ANO</t>
  </si>
  <si>
    <t>SUPERIOR IMEDIATO</t>
  </si>
  <si>
    <t>DATA</t>
  </si>
  <si>
    <t>RECIBO</t>
  </si>
  <si>
    <t>CHEGADA</t>
  </si>
  <si>
    <t>HORA</t>
  </si>
  <si>
    <t>NOME</t>
  </si>
  <si>
    <t>R.G.</t>
  </si>
  <si>
    <t>UFESPs</t>
  </si>
  <si>
    <t>RECIBO DE DIÁRIAS</t>
  </si>
  <si>
    <t>ORDENADOR</t>
  </si>
  <si>
    <t>DIÁRIA</t>
  </si>
  <si>
    <t>CARGO/FUNÇÃO</t>
  </si>
  <si>
    <t>VALOR UFESP</t>
  </si>
  <si>
    <t>VENCIM.MENSAL</t>
  </si>
  <si>
    <t>LIMITE</t>
  </si>
  <si>
    <t>SAÍDA</t>
  </si>
  <si>
    <t xml:space="preserve"> </t>
  </si>
  <si>
    <t>um</t>
  </si>
  <si>
    <t>dois</t>
  </si>
  <si>
    <t>Uni Cent</t>
  </si>
  <si>
    <t>três</t>
  </si>
  <si>
    <t>Dez Cent</t>
  </si>
  <si>
    <t>quatro</t>
  </si>
  <si>
    <t>uni Moed</t>
  </si>
  <si>
    <t>cinco</t>
  </si>
  <si>
    <t>dez Moed</t>
  </si>
  <si>
    <t xml:space="preserve"> constante desta relação.</t>
  </si>
  <si>
    <t>seis</t>
  </si>
  <si>
    <t>cent Moed</t>
  </si>
  <si>
    <t>sete</t>
  </si>
  <si>
    <t>Uni Mil</t>
  </si>
  <si>
    <t>oito</t>
  </si>
  <si>
    <t>nove</t>
  </si>
  <si>
    <t>dez</t>
  </si>
  <si>
    <t>Assinatura</t>
  </si>
  <si>
    <t>onze</t>
  </si>
  <si>
    <t>doze</t>
  </si>
  <si>
    <t>MIL</t>
  </si>
  <si>
    <t>real/is</t>
  </si>
  <si>
    <t>centavo/s</t>
  </si>
  <si>
    <t>FINAL</t>
  </si>
  <si>
    <t>treze</t>
  </si>
  <si>
    <t>quatorze</t>
  </si>
  <si>
    <t>quinze</t>
  </si>
  <si>
    <t>centavos</t>
  </si>
  <si>
    <t>dezesseis</t>
  </si>
  <si>
    <t>moeda</t>
  </si>
  <si>
    <t>dezessete</t>
  </si>
  <si>
    <t>dezoito</t>
  </si>
  <si>
    <t>dezenove</t>
  </si>
  <si>
    <t>TTT</t>
  </si>
  <si>
    <t>7&amp;" e "&amp;F6&amp;" e "&amp;F5&amp;F14</t>
  </si>
  <si>
    <t>vinte</t>
  </si>
  <si>
    <t>TTF</t>
  </si>
  <si>
    <t>G7&amp;" e "&amp;G6&amp;F14</t>
  </si>
  <si>
    <t>trinta</t>
  </si>
  <si>
    <t>TFF</t>
  </si>
  <si>
    <t>F7&amp;F14</t>
  </si>
  <si>
    <t>quarenta</t>
  </si>
  <si>
    <t>FFF</t>
  </si>
  <si>
    <t>cinqüenta</t>
  </si>
  <si>
    <t>FFT</t>
  </si>
  <si>
    <t>G6&amp;F14</t>
  </si>
  <si>
    <t>sessenta</t>
  </si>
  <si>
    <t>FTT</t>
  </si>
  <si>
    <t>G6&amp; " e "&amp;G5&amp;F14</t>
  </si>
  <si>
    <t>setenta</t>
  </si>
  <si>
    <t>TFT</t>
  </si>
  <si>
    <t>G7&amp; " e " &amp;G5&amp;F14</t>
  </si>
  <si>
    <t>oitenta</t>
  </si>
  <si>
    <t>FTF</t>
  </si>
  <si>
    <t>noventa</t>
  </si>
  <si>
    <t>cento</t>
  </si>
  <si>
    <t>TT</t>
  </si>
  <si>
    <t>G4&amp;" e "&amp;G3&amp;G14</t>
  </si>
  <si>
    <t>duzentos</t>
  </si>
  <si>
    <t>TF</t>
  </si>
  <si>
    <t>G4&amp;G14</t>
  </si>
  <si>
    <t>trezentos</t>
  </si>
  <si>
    <t>FF</t>
  </si>
  <si>
    <t>"*"</t>
  </si>
  <si>
    <t>quatrocentos</t>
  </si>
  <si>
    <t>FT</t>
  </si>
  <si>
    <t>G3&amp;G14</t>
  </si>
  <si>
    <t>quinhentos</t>
  </si>
  <si>
    <t>seiscentos</t>
  </si>
  <si>
    <t>setecentos</t>
  </si>
  <si>
    <t>oitocentos</t>
  </si>
  <si>
    <t>novecentos</t>
  </si>
  <si>
    <t xml:space="preserve"> um mil</t>
  </si>
  <si>
    <t>dois mil</t>
  </si>
  <si>
    <t>três mil</t>
  </si>
  <si>
    <t>Local Deslocamento</t>
  </si>
  <si>
    <t>Qtd</t>
  </si>
  <si>
    <t>13h às 19h</t>
  </si>
  <si>
    <t>Após 19 h</t>
  </si>
  <si>
    <t>6h às 12h</t>
  </si>
  <si>
    <t>Mais de 12h</t>
  </si>
  <si>
    <t>PADRÃO</t>
  </si>
  <si>
    <t>SIM</t>
  </si>
  <si>
    <t>NÃO</t>
  </si>
  <si>
    <t>A                       RECEBER</t>
  </si>
  <si>
    <t>QUANTIA RECEBIDA ANTECIPADAMENTE</t>
  </si>
  <si>
    <t xml:space="preserve">  Recebi a importância de</t>
  </si>
  <si>
    <t xml:space="preserve">      DATA</t>
  </si>
  <si>
    <t>ÍNDICE APLICADO</t>
  </si>
  <si>
    <t>Autorizo a despesa.</t>
  </si>
  <si>
    <t>ALOJAMENTO</t>
  </si>
  <si>
    <t>DESLOCAMENTO</t>
  </si>
  <si>
    <t>PERNOITE</t>
  </si>
  <si>
    <t>REGRESSO</t>
  </si>
  <si>
    <t>Após 19h</t>
  </si>
  <si>
    <t>13h  às19h</t>
  </si>
  <si>
    <t>atesto a freqüência do</t>
  </si>
  <si>
    <t>Funcionário / Servidor.</t>
  </si>
  <si>
    <t xml:space="preserve">Ordenei o deslocamento e </t>
  </si>
  <si>
    <t>correspondente a(s) diária(s) vencida(s) durante o mês  de</t>
  </si>
  <si>
    <t>Distrito Federal e   Manaus</t>
  </si>
  <si>
    <t>Demais Delocamento</t>
  </si>
  <si>
    <t>Superior a 200.000 habit. e mais de 70 Km</t>
  </si>
  <si>
    <t>6h a s 12h</t>
  </si>
  <si>
    <t>LOCAL DESLOCAMENTO</t>
  </si>
  <si>
    <t>Distrito Federal / Manaus</t>
  </si>
  <si>
    <t>São Paulo,  Rio, Recife, Belo Horizonte, Porto Alegre, Belém, Fortaleza e Salvador</t>
  </si>
  <si>
    <t>Demais capitais</t>
  </si>
  <si>
    <t>VALOR</t>
  </si>
  <si>
    <t>Igual ou Superior a 200.000 habit. e mais de 70 Km</t>
  </si>
  <si>
    <t>s/redução</t>
  </si>
  <si>
    <t>LOCAL</t>
  </si>
  <si>
    <t>LOCALIDADE</t>
  </si>
  <si>
    <t>%</t>
  </si>
  <si>
    <t>ACRÉSCIMO</t>
  </si>
  <si>
    <t>3 CASAS</t>
  </si>
  <si>
    <t>CÓDIGO</t>
  </si>
  <si>
    <t>MEIO  DE    TRANSPORTE</t>
  </si>
  <si>
    <t xml:space="preserve">  DATA:</t>
  </si>
  <si>
    <t>TABELA DE VALORES DA DIÁRIA</t>
  </si>
  <si>
    <t>QUANTIDADE / VALORES DAS DIÁRIAS</t>
  </si>
  <si>
    <t>TOTAL   A  PAGAR /  REPOR</t>
  </si>
  <si>
    <t>MOTIVO DO  DESLOCAMENTO</t>
  </si>
  <si>
    <t>Diária Glosada.................................</t>
  </si>
  <si>
    <t>ULTRAPASSA ?</t>
  </si>
  <si>
    <r>
      <t>São Paulo</t>
    </r>
    <r>
      <rPr>
        <sz val="7"/>
        <rFont val="Times New Roman"/>
        <family val="0"/>
      </rPr>
      <t xml:space="preserve">,  </t>
    </r>
    <r>
      <rPr>
        <sz val="8"/>
        <rFont val="Times New Roman"/>
        <family val="1"/>
      </rPr>
      <t>Rio, Recife, Belo Horizonte, Porto Alegre, Belém, Fortaleza e Salvador</t>
    </r>
  </si>
  <si>
    <t>Informações para depósito em conta</t>
  </si>
  <si>
    <t>CPF :</t>
  </si>
  <si>
    <t>TOTAL DIÁRIAS</t>
  </si>
  <si>
    <t>TOTAL DE DIÁRIAS A RECEBER</t>
  </si>
  <si>
    <t>Banco / Agência / Número Conta Corrente</t>
  </si>
  <si>
    <t>RETRIBUIÇÃO MENSAL</t>
  </si>
  <si>
    <r>
      <t xml:space="preserve">Declaro que a importância recebida a título de diárias durante o mês declarado ultrapassou o limite previsto no § 2º do artigo 8º do Decreto nº 48.292/2003, autorizado conforme despacho do Secretário de </t>
    </r>
    <r>
      <rPr>
        <b/>
        <u val="single"/>
        <sz val="8.5"/>
        <color indexed="10"/>
        <rFont val="MS Sans Serif"/>
        <family val="2"/>
      </rPr>
      <t>00/00/00</t>
    </r>
    <r>
      <rPr>
        <b/>
        <sz val="8.5"/>
        <color indexed="10"/>
        <rFont val="MS Sans Serif"/>
        <family val="2"/>
      </rPr>
      <t>, publicado no DOE de 11/11/03</t>
    </r>
    <r>
      <rPr>
        <sz val="8.5"/>
        <rFont val="MS Sans Serif"/>
        <family val="2"/>
      </rPr>
      <t xml:space="preserve">.  Processo </t>
    </r>
    <r>
      <rPr>
        <b/>
        <u val="single"/>
        <sz val="8.5"/>
        <color indexed="10"/>
        <rFont val="MS Sans Serif"/>
        <family val="2"/>
      </rPr>
      <t>DRT-0000/2003</t>
    </r>
    <r>
      <rPr>
        <sz val="8.5"/>
        <rFont val="MS Sans Serif"/>
        <family val="2"/>
      </rPr>
      <t>.    Declaro que não recebi esta Diária por outra Unidade.</t>
    </r>
  </si>
  <si>
    <t>Declaro  que  a  importância  recebida  a  título  de diárias durante  o  mês    declarado  não ultrapassou  o  limite previsto  no "caput" do  artigo  8º  do Decreto nº 48.292/2003 e que não recebi esta Diária por outra Unidade</t>
  </si>
  <si>
    <t>DECRETO Nº 48.292, DE 2 DE DEZEMBRO DE 2003</t>
  </si>
  <si>
    <t>Dispõe sobre a concessão de diárias aos servidores da Administração Centralizada e das Autarquias, bem como aos componentes da Polícia Militar do Estado de São Paulo e dá providências correlatas</t>
  </si>
  <si>
    <t>GERALDO ALCKMIN, Governador do Estado de São Paulo, no uso de suas atribuições legais,</t>
  </si>
  <si>
    <t>Decreta:</t>
  </si>
  <si>
    <t xml:space="preserve">§ 1º - Observados os princípios da moralidade e do estrito interesse do serviço público, a diária poderá ser concedida ao servidor ou policial militar que se deslocar temporariamente da respectiva sede, no desempenho de suas atribuições, na realização de </t>
  </si>
  <si>
    <t>§ 2º - Para os fins deste decreto, sede significa o município onde o servidor ou policial militar tem exercício.</t>
  </si>
  <si>
    <t>§ 3º - Não será concedida diária:</t>
  </si>
  <si>
    <t>1. ao servidor ou policial militar removido ou transferido, durante o período de trânsito; e</t>
  </si>
  <si>
    <t>2. quando o deslocamento do servidor ou policial militar constituir exigência permanente do seu cargo, função-atividade, posto ou graduação.</t>
  </si>
  <si>
    <t>I - na importância correspondente a 9 (nove) UFESPs, para:</t>
  </si>
  <si>
    <t>a) ocupantes de cargos e funções-atividades para cujo provimento seja exigido diploma de nível universitário ou habilitação profissional correspondente;</t>
  </si>
  <si>
    <t>b) ocupantes de cargos e funções-atividades de direção;</t>
  </si>
  <si>
    <t>c) componentes da Polícia Militar do Estado de São Paulo, ocupantes de postos de Coronel PM a Aspirante a Oficial PM;</t>
  </si>
  <si>
    <t>II - na importância correspondente a 7 (sete) UFESPs, para:</t>
  </si>
  <si>
    <t>a) ocupantes de cargos e funções-atividades não abrangidos pelo inciso anterior;</t>
  </si>
  <si>
    <t>b) componentes da Polícia Militar do Estado de São Paulo, ocupantes de graduações de Subtenente PM a Aluno Oficial 1. CFO.</t>
  </si>
  <si>
    <t>I - 100% (cem por cento), nos deslocamentos para o Distrito Federal ou Manaus - AM;</t>
  </si>
  <si>
    <t>II - 80% (oitenta por cento), nos deslocamentos para São Paulo - SP, Rio de Janeiro - RJ, Recife - PE, Belo Horizonte - MG, Porto Alegre-RS, Belém-PA, Fortaleza-CE ou Salvador-BA;</t>
  </si>
  <si>
    <t>III - 70% (setenta por cento), nos deslocamentos para as demais capitais de Estados;</t>
  </si>
  <si>
    <t>IV - 50% (cinqüenta por cento), nos deslocamentos para municípios com população igual ou superior a 200.000 (duzentos mil) habitantes, desde que distantes pelo menos 70 kms (setenta quilômetros) do município-sede de exercício do servidor ou policial milit</t>
  </si>
  <si>
    <t>§ 1º - Será concedida diária integral quando o deslocamento exigir pernoite fora da sede.</t>
  </si>
  <si>
    <t>§ 2º - Nas seguintes situações, serão concedidas diárias parciais com valores correspondentes às porcentagens a seguir indicadas, aplicadas sobre a importância apurada na forma do artigo 2º, com os acréscimos de que tratam os artigos 3º e 4º deste decreto</t>
  </si>
  <si>
    <t>1. 50% (cinqüenta por cento), quando fornecido alojamento ou outra forma de pousada, em próprio do Estado ou de outro órgão ou entidade da Administração Pública;</t>
  </si>
  <si>
    <t>2. para indenizar despesas com alimentação quando o deslocamento não exigir pernoite fora da sede:</t>
  </si>
  <si>
    <t>a) 40% (quarenta por cento), quando o período de deslocamento for igual ou superior a 12 (doze) horas;</t>
  </si>
  <si>
    <t>b) 20% (vinte por cento), quando o período de deslocamento for igual ou superior a 6 (seis) horas e inferior a 12 (doze) horas.</t>
  </si>
  <si>
    <t>3. para indenizar despesas com alimentação no dia de retorno à sede do servidor ou policial militar:</t>
  </si>
  <si>
    <t>a) 40% (quarenta por cento), quando a chegada de regresso à sede ocorrer a partir das 19 (dezenove) horas;</t>
  </si>
  <si>
    <t>b) 20% (vinte por cento), quando a chegada de regresso à sede ocorrer a partir das 13 (treze) horas e antes das 19 (dezenove) horas.</t>
  </si>
  <si>
    <t>§ 3º - Para os fins da concessão das diárias parciais de que trata o item 2 do parágrafo anterior será considerado o horário da partida e o da chegada de regresso à sede do servidor ou do policial militar.</t>
  </si>
  <si>
    <t>§ 4º - Não será concedida diária quando fornecidos alojamento, ou outra forma de pousada, e alimentação pela Administração Pública.</t>
  </si>
  <si>
    <t>I - nome e número da Cédula de Identidade (RG);</t>
  </si>
  <si>
    <t>II - unidade, serviços ou OPM a que pertence;</t>
  </si>
  <si>
    <t>III - cargo, função-atividade, posto ou graduação, e padrão, vencimentos, remuneração, salário ou referência;</t>
  </si>
  <si>
    <t>IV - local para onde se deslocou;</t>
  </si>
  <si>
    <t>V - motivo do deslocamento;</t>
  </si>
  <si>
    <t>VI - dia e hora da partida e da chegada de regresso à sede; e</t>
  </si>
  <si>
    <t>VII - número de diárias, especificados os dias de deslocamento.</t>
  </si>
  <si>
    <t>§ 1º - Da relação constará relatório circunstanciado onde ficará evidenciado:</t>
  </si>
  <si>
    <t>1. a ordem superior para o deslocamento;</t>
  </si>
  <si>
    <t>2. a justificativa do deslocamento; e</t>
  </si>
  <si>
    <t>3. a freqüência, atestada pelo chefe imediato.</t>
  </si>
  <si>
    <t>§ 2º - Nos casos de deslocamento da sede por períodos prolongados, a relação será enviada até o terceiro dia útil que se seguir a cada período de 30 (trinta) dias consecutivos de afastamento.</t>
  </si>
  <si>
    <t>§ 3º - Compete ao superior hierárquico do servidor ou policial militar, por despacho fundamentado, glosar as diárias indevidas.</t>
  </si>
  <si>
    <t>§ 1º - Nenhuma antecipação poderá ser de quantia superior a 30 (trinta) diárias.</t>
  </si>
  <si>
    <t>§ 2º - A prestação de contas far-se-á nos termos e condições estabelecidos no artigo anterior, informando-se ainda:</t>
  </si>
  <si>
    <t>1. a quantia recebida antecipadamente; e</t>
  </si>
  <si>
    <t>2. a diferença a receber ou a repor.</t>
  </si>
  <si>
    <t>§ 1º - As autoridades competentes para autorizar os deslocamentos com direito a diárias deverão adotar as medidas cabíveis a fim de que seja observado o limite estabelecido neste artigo sob pena de responsabilidade funcional.</t>
  </si>
  <si>
    <t>§ 2º - Os Secretários de Estado e o Procurador Geral do Estado, atendendo a absoluta necessidade de serviço dos órgãos ou unidades das respectivas Secretarias e Autarquias vinculadas e da Procuradoria Geral do Estado, poderão, excepcionalmente, autorizar o percebimento de diárias que ultrapassem o limite estabelecido neste artigo, respeitado o valor correspondente a 1 (uma) vez a retribuição mensal, desde que referentes a funcionários, servidores extranumerários, servidores regidos pela Lei nº 500, de 13 de novembro de 1974, e policiais militares.</t>
  </si>
  <si>
    <t>§ 3º - Na hipótese do previsto no parágrafo anterior, a autorização deverá ser previamente publicada no Diário Oficial do Estado, com indicação obrigatória de:</t>
  </si>
  <si>
    <t>1. nome, número da cédula de identidade (RG), cargo, posto ou graduação;</t>
  </si>
  <si>
    <t>2. localidade para onde se deslocará;</t>
  </si>
  <si>
    <t>3. motivos do deslocamento;</t>
  </si>
  <si>
    <t>4. número de diárias previsto.</t>
  </si>
  <si>
    <t>§ 4º - A autorização a que se refere o § 2º deste artigo será obrigatoriamente comunicada à Coordenadoria Estadual de Controle Interno - CECI, da Secretaria da Fazenda, até o dia 10 (dez) do mês seguinte, em formulário próprio definido por essa Coordenado</t>
  </si>
  <si>
    <t>Parágrafo único - A aplicação do disposto neste artigo fica condicionada à observância das normas legais e regulamentares sobre transferência ou remoção e, em especial, da legislação específica das carreiras, classes e séries de classes.</t>
  </si>
  <si>
    <t>Parágrafo único - A resolução a que se refere este artigo deverá ser editada dentro do prazo de 10 (dez) dias contados a partir da data da publicação deste decreto.</t>
  </si>
  <si>
    <t>I - aos servidores da Estrada de Ferro Campos do Jordão; e</t>
  </si>
  <si>
    <t>II - aos integrantes de equipe de apoio às viagens do Governador ou do Vice-Governador, não pertencentes à Administração Centralizada ou a Autarquias, que estiverem ou vierem a ser colocados à disposição da Casa Civil.</t>
  </si>
  <si>
    <t>I - o Decreto nº 28.962, de 3 de outubro de 1988;</t>
  </si>
  <si>
    <t>II - o Decreto nº 34.664, de 26 de fevereiro de 1992.</t>
  </si>
  <si>
    <t>Palácio dos Bandeirantes, 2 de dezembro de 2003</t>
  </si>
  <si>
    <t>GERALDO ALCKMIN</t>
  </si>
  <si>
    <r>
      <t>Artigo 1º</t>
    </r>
    <r>
      <rPr>
        <sz val="12"/>
        <rFont val="Arial"/>
        <family val="2"/>
      </rPr>
      <t xml:space="preserve"> - A concessão de diárias aos servidores da Administração Centralizada e das Autarquias, bem como aos componentes da Polícia Militar do Estado de São Paulo, com o objetivo de indenizar despesas com alimentação e pousada, far-se-á de acordo as dis</t>
    </r>
  </si>
  <si>
    <r>
      <t>Artigo 2º</t>
    </r>
    <r>
      <rPr>
        <sz val="12"/>
        <rFont val="Arial"/>
        <family val="2"/>
      </rPr>
      <t xml:space="preserve"> - O valor da diária será calculado com base no valor da Unidade Fiscal do Estado de São Paulo - UFESP, fixado para o primeiro dia útil do mês devido, na seguinte conformidade:</t>
    </r>
  </si>
  <si>
    <r>
      <t>Artigo 3º</t>
    </r>
    <r>
      <rPr>
        <sz val="12"/>
        <rFont val="Arial"/>
        <family val="2"/>
      </rPr>
      <t xml:space="preserve"> - Quando o deslocamento do servidor ou policial militar se der para uma das localidades a seguir mencionadas, o valor da diária, apurado na forma do artigo anterior, será acrescido da importância que lhe corresponder a:</t>
    </r>
  </si>
  <si>
    <r>
      <t>Artigo 4º</t>
    </r>
    <r>
      <rPr>
        <sz val="12"/>
        <rFont val="Arial"/>
        <family val="2"/>
      </rPr>
      <t xml:space="preserve"> - Para o servidor ou policial militar integrante de equipe de apoio às viagens do Governador ou do Vice-Governador o valor da diária, apurado na forma do artigo 2º, quando for o caso com o acréscimo de que trata o artigo 3º deste decreto, será a</t>
    </r>
  </si>
  <si>
    <r>
      <t>Artigo 5º</t>
    </r>
    <r>
      <rPr>
        <sz val="12"/>
        <rFont val="Arial"/>
        <family val="2"/>
      </rPr>
      <t xml:space="preserve"> - As diárias serão concedidas por dia de deslocamento do servidor ou policial militar do respectivo município-sede de exercício nos termos do § 1º do artigo 1º deste decreto.</t>
    </r>
  </si>
  <si>
    <r>
      <t>Artigo 6º</t>
    </r>
    <r>
      <rPr>
        <sz val="12"/>
        <rFont val="Arial"/>
        <family val="2"/>
      </rPr>
      <t xml:space="preserve"> - O servidor ou policial militar que fizer jus a diária deverá apresentar ao superior hierárquico, até o terceiro dia útil após o regresso, relação circunstanciada das diárias vencidas, consignados os seguintes informes:</t>
    </r>
  </si>
  <si>
    <r>
      <t>Artigo 7º</t>
    </r>
    <r>
      <rPr>
        <sz val="12"/>
        <rFont val="Arial"/>
        <family val="2"/>
      </rPr>
      <t xml:space="preserve"> - O pagamento da diária poderá ser antecipado, tendo em vista o prazo provável do afastamento, segundo a natureza e a extensão do serviço a ser realizado, podendo ser feito nas próprias unidades de despesa, desde que haja numerário para tanto.</t>
    </r>
  </si>
  <si>
    <r>
      <t>Artigo 8º</t>
    </r>
    <r>
      <rPr>
        <sz val="12"/>
        <rFont val="Arial"/>
        <family val="2"/>
      </rPr>
      <t xml:space="preserve"> - Nenhum servidor ou policial militar poderá perceber, a título de diárias, quantia superior a 50% (cinqüenta por cento) de sua retribuição mensal.</t>
    </r>
  </si>
  <si>
    <r>
      <t>Artigo 9º</t>
    </r>
    <r>
      <rPr>
        <sz val="12"/>
        <rFont val="Arial"/>
        <family val="2"/>
      </rPr>
      <t xml:space="preserve"> - Se no período de 1º de janeiro a 31 de dezembro, ocorrer deslocamento do servidor ou policial militar de sua sede de exercício, por período superior a 120 (cento e vinte) dias, contínuos ou não, excetuados aqueles quando em missão ou estudo, d</t>
    </r>
  </si>
  <si>
    <r>
      <t>Artigo 10</t>
    </r>
    <r>
      <rPr>
        <sz val="12"/>
        <rFont val="Arial"/>
        <family val="2"/>
      </rPr>
      <t xml:space="preserve"> - Na contratação de pessoal sob o regime da legislação trabalhista, será obrigatória a inclusão de cláusula referente a diárias, nos termos deste decreto.</t>
    </r>
  </si>
  <si>
    <r>
      <t>Artigo 11</t>
    </r>
    <r>
      <rPr>
        <sz val="12"/>
        <rFont val="Arial"/>
        <family val="2"/>
      </rPr>
      <t xml:space="preserve"> - É vedado conceder diária com o objetivo de remunerar outros encargos ou serviços.</t>
    </r>
  </si>
  <si>
    <r>
      <t xml:space="preserve">Artigo 12 </t>
    </r>
    <r>
      <rPr>
        <sz val="12"/>
        <rFont val="Arial"/>
        <family val="2"/>
      </rPr>
      <t>- É vedado conceder gratificação pela prestação de serviço extraordinário ao servidor que perceber diária.</t>
    </r>
  </si>
  <si>
    <r>
      <t xml:space="preserve">Artigo 13 </t>
    </r>
    <r>
      <rPr>
        <sz val="12"/>
        <rFont val="Arial"/>
        <family val="2"/>
      </rPr>
      <t>- O servidor ou policial militar que receber diária indevidamente ou em desacordo com as normas estabelecidas neste decreto, será obrigado a restituí-la de uma só vez, sujeitando-se, ainda, à punição disciplinar, na forma da lei.</t>
    </r>
  </si>
  <si>
    <r>
      <t>Artigo 14</t>
    </r>
    <r>
      <rPr>
        <sz val="12"/>
        <rFont val="Arial"/>
        <family val="2"/>
      </rPr>
      <t xml:space="preserve"> - O superior imediato do servidor ou policial militar responderá solidariamente pela legitimidade das informações constantes do relatório a que se refere o artigo 6º e, quando houver antecipação, da prestação de contas de que trata o artigo 7º d</t>
    </r>
  </si>
  <si>
    <r>
      <t>Artigo 15</t>
    </r>
    <r>
      <rPr>
        <sz val="12"/>
        <rFont val="Arial"/>
        <family val="2"/>
      </rPr>
      <t xml:space="preserve"> - A autoridade que conceder ou arbitrar diárias, em desacordo com as normas estabelecidas neste decreto, responderão, solidariamente com o servidor ou policial militar, pela reposição imediata da importância indevidamente paga, sujeitando-se, ai</t>
    </r>
  </si>
  <si>
    <r>
      <t>Artigo 16</t>
    </r>
    <r>
      <rPr>
        <sz val="12"/>
        <rFont val="Arial"/>
        <family val="2"/>
      </rPr>
      <t xml:space="preserve"> - A Secretaria da Fazenda verificará, por intermédio do Departamento de Controle Interno, da Coordenadoria Estadual de Controle Interno, o exato cumprimento do disposto neste decreto e, se constatada a inobservância das condições e exigências ne</t>
    </r>
  </si>
  <si>
    <r>
      <t>Artigo 17</t>
    </r>
    <r>
      <rPr>
        <sz val="12"/>
        <rFont val="Arial"/>
        <family val="2"/>
      </rPr>
      <t xml:space="preserve"> - A Corregedoria Geral da Administração verificará, por meio de correições, a regularidade da execução do disposto neste decreto e apurará a conduta funcional dos agentes públicos envolvidos nos procedimentos relativos a diárias, propondo sua re</t>
    </r>
  </si>
  <si>
    <r>
      <t>Artigo 18</t>
    </r>
    <r>
      <rPr>
        <sz val="12"/>
        <rFont val="Arial"/>
        <family val="2"/>
      </rPr>
      <t xml:space="preserve"> - O Departamento de Controle Interno e a Corregedoria Geral da Administração manterão os Titulares das respectivas Pastas informados sobre suas ações no sentido de cumprir o disposto nos artigos 16 e 17 deste decreto.</t>
    </r>
  </si>
  <si>
    <r>
      <t>Artigo 19</t>
    </r>
    <r>
      <rPr>
        <sz val="12"/>
        <rFont val="Arial"/>
        <family val="2"/>
      </rPr>
      <t xml:space="preserve"> - Os serviços de que tratam os artigos 16 e 17 deste decreto não excluirão os serviços correcionais ou de controle próprios existentes nos órgãos da Administração Centralizada e nas Autarquias.</t>
    </r>
  </si>
  <si>
    <r>
      <t>Artigo 20</t>
    </r>
    <r>
      <rPr>
        <sz val="12"/>
        <rFont val="Arial"/>
        <family val="2"/>
      </rPr>
      <t xml:space="preserve"> - Para o cabal cumprimento dos artigos 16, 17 e 19 deste decreto os órgãos dos Sistemas de Administração Financeira e Orçamentária manterão, sob sua guarda, pelo prazo de 5 (cinco) anos, o relatório a que se refere o artigo 6º e, quando houver a</t>
    </r>
  </si>
  <si>
    <r>
      <t>Artigo 21</t>
    </r>
    <r>
      <rPr>
        <sz val="12"/>
        <rFont val="Arial"/>
        <family val="2"/>
      </rPr>
      <t xml:space="preserve"> - Para os fins do inciso IV do artigo 3º deste decreto fica a Secretaria de Economia e Planejamento incumbida de publicar, mediante resolução do Titular da Pasta, relação dos municípios, existentes no País, com população igual ou superior a 200.</t>
    </r>
  </si>
  <si>
    <r>
      <t>Artigo 22</t>
    </r>
    <r>
      <rPr>
        <sz val="12"/>
        <rFont val="Arial"/>
        <family val="2"/>
      </rPr>
      <t xml:space="preserve"> - As disposições deste decreto aplicam-se, nas mesmas bases e condições, conforme a categoria em que se enquadrarem:</t>
    </r>
  </si>
  <si>
    <r>
      <t>Artigo 23</t>
    </r>
    <r>
      <rPr>
        <sz val="12"/>
        <rFont val="Arial"/>
        <family val="2"/>
      </rPr>
      <t xml:space="preserve"> - As despesas decorrentes da aplicação deste decreto correrão à conta das dotações consignadas no orçamento vigente.</t>
    </r>
  </si>
  <si>
    <r>
      <t>Artigo 24</t>
    </r>
    <r>
      <rPr>
        <sz val="12"/>
        <rFont val="Arial"/>
        <family val="2"/>
      </rPr>
      <t xml:space="preserve"> - Este decreto entra em vigor na data de sua publicação, ficando revogadas as disposições em contrário, em especial:</t>
    </r>
  </si>
  <si>
    <t>Quadro  de  Cálculo  de  Diárias</t>
  </si>
  <si>
    <t>Mês de ref:</t>
  </si>
  <si>
    <t>Valor da UFESP</t>
  </si>
  <si>
    <t>Valor  da diária 7 UFESPs</t>
  </si>
  <si>
    <t>Valor  da diária 9 UFESPs</t>
  </si>
  <si>
    <t>São Paulo</t>
  </si>
  <si>
    <t>Municípios com população igual ou superior a</t>
  </si>
  <si>
    <t xml:space="preserve">Demais </t>
  </si>
  <si>
    <t xml:space="preserve"> 200.000 habitantes  e pelo menos 70 Km distante</t>
  </si>
  <si>
    <t>Deslocamentos</t>
  </si>
  <si>
    <t>Vr. Acrescido</t>
  </si>
  <si>
    <t>Redução</t>
  </si>
  <si>
    <t>Valor a Pagar</t>
  </si>
  <si>
    <t>Acresc.</t>
  </si>
  <si>
    <t>Ocorrência</t>
  </si>
  <si>
    <t>Cálculo 7</t>
  </si>
  <si>
    <t>7 UFESP</t>
  </si>
  <si>
    <t>Calculo 9</t>
  </si>
  <si>
    <t>9 UFESP</t>
  </si>
  <si>
    <t>Vr. reduz.</t>
  </si>
  <si>
    <t>Calculo 7</t>
  </si>
  <si>
    <t>DIÁRIA  PARCIAL</t>
  </si>
  <si>
    <t>alojamento</t>
  </si>
  <si>
    <t>sem acréscimo</t>
  </si>
  <si>
    <t>forma de pousada, em próprio do Estado</t>
  </si>
  <si>
    <t>despesas c/ alimentação</t>
  </si>
  <si>
    <t>quando o deslocamento</t>
  </si>
  <si>
    <t>igual ou superior a 12 (doze) horas</t>
  </si>
  <si>
    <t>da sede</t>
  </si>
  <si>
    <t>a 6 (seis) horas e  inferior a 12 (doze) horas</t>
  </si>
  <si>
    <t>DIÁRIA  INTEGRAL</t>
  </si>
  <si>
    <t>sem redução</t>
  </si>
  <si>
    <t>ocorrer a partir das 19 (dezenove) horas</t>
  </si>
  <si>
    <t>ocorrer a partir das 13 (treze) horas</t>
  </si>
  <si>
    <t>e antes das 19 (dezenove) horas</t>
  </si>
  <si>
    <r>
      <t>7</t>
    </r>
    <r>
      <rPr>
        <b/>
        <sz val="9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UFESP</t>
    </r>
  </si>
  <si>
    <r>
      <t xml:space="preserve">9 </t>
    </r>
    <r>
      <rPr>
        <b/>
        <sz val="8"/>
        <color indexed="10"/>
        <rFont val="Arial"/>
        <family val="2"/>
      </rPr>
      <t>UFESP</t>
    </r>
  </si>
  <si>
    <r>
      <t>7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UFESP</t>
    </r>
  </si>
  <si>
    <r>
      <t xml:space="preserve">9 </t>
    </r>
    <r>
      <rPr>
        <b/>
        <sz val="8"/>
        <rFont val="Arial"/>
        <family val="2"/>
      </rPr>
      <t>UFESP</t>
    </r>
  </si>
  <si>
    <r>
      <t xml:space="preserve">quando fornecido </t>
    </r>
    <r>
      <rPr>
        <b/>
        <u val="single"/>
        <sz val="10"/>
        <color indexed="8"/>
        <rFont val="Verdana"/>
        <family val="2"/>
      </rPr>
      <t>alojamento</t>
    </r>
    <r>
      <rPr>
        <sz val="9"/>
        <color indexed="8"/>
        <rFont val="Verdana"/>
        <family val="2"/>
      </rPr>
      <t xml:space="preserve"> ou outra</t>
    </r>
  </si>
  <si>
    <r>
      <t xml:space="preserve">período de </t>
    </r>
    <r>
      <rPr>
        <b/>
        <u val="single"/>
        <sz val="10"/>
        <color indexed="8"/>
        <rFont val="Verdana"/>
        <family val="2"/>
      </rPr>
      <t>deslocamento</t>
    </r>
    <r>
      <rPr>
        <sz val="9"/>
        <color indexed="8"/>
        <rFont val="Verdana"/>
        <family val="2"/>
      </rPr>
      <t xml:space="preserve"> for </t>
    </r>
  </si>
  <si>
    <r>
      <t>não exigir pernoite</t>
    </r>
    <r>
      <rPr>
        <sz val="8"/>
        <rFont val="Arial"/>
        <family val="2"/>
      </rPr>
      <t xml:space="preserve"> fora </t>
    </r>
  </si>
  <si>
    <r>
      <t xml:space="preserve">quando </t>
    </r>
    <r>
      <rPr>
        <b/>
        <u val="single"/>
        <sz val="10"/>
        <color indexed="8"/>
        <rFont val="Verdana"/>
        <family val="2"/>
      </rPr>
      <t>deslocamento</t>
    </r>
    <r>
      <rPr>
        <sz val="9"/>
        <color indexed="8"/>
        <rFont val="Verdana"/>
        <family val="2"/>
      </rPr>
      <t xml:space="preserve"> igual ou superior</t>
    </r>
  </si>
  <si>
    <r>
      <t xml:space="preserve"> quando o deslocamento exigir </t>
    </r>
    <r>
      <rPr>
        <b/>
        <u val="single"/>
        <sz val="10"/>
        <color indexed="8"/>
        <rFont val="Verdana"/>
        <family val="2"/>
      </rPr>
      <t>pernoite</t>
    </r>
    <r>
      <rPr>
        <sz val="9"/>
        <color indexed="8"/>
        <rFont val="Verdana"/>
        <family val="2"/>
      </rPr>
      <t xml:space="preserve"> fora da sede                               </t>
    </r>
    <r>
      <rPr>
        <u val="single"/>
        <sz val="9"/>
        <color indexed="8"/>
        <rFont val="Verdana"/>
        <family val="2"/>
      </rPr>
      <t xml:space="preserve">  </t>
    </r>
  </si>
  <si>
    <r>
      <t>quando a chegada de</t>
    </r>
    <r>
      <rPr>
        <b/>
        <u val="single"/>
        <sz val="9"/>
        <rFont val="Arial"/>
        <family val="2"/>
      </rPr>
      <t xml:space="preserve"> </t>
    </r>
    <r>
      <rPr>
        <b/>
        <u val="single"/>
        <sz val="10"/>
        <rFont val="Arial"/>
        <family val="2"/>
      </rPr>
      <t>regresso</t>
    </r>
    <r>
      <rPr>
        <sz val="9"/>
        <rFont val="Arial"/>
        <family val="2"/>
      </rPr>
      <t xml:space="preserve"> à sede</t>
    </r>
  </si>
  <si>
    <r>
      <t>no dia de retorno</t>
    </r>
    <r>
      <rPr>
        <sz val="8"/>
        <rFont val="Arial"/>
        <family val="2"/>
      </rPr>
      <t xml:space="preserve"> à sede</t>
    </r>
  </si>
  <si>
    <r>
      <t xml:space="preserve">quando a chegada de </t>
    </r>
    <r>
      <rPr>
        <b/>
        <u val="single"/>
        <sz val="10"/>
        <color indexed="8"/>
        <rFont val="Verdana"/>
        <family val="2"/>
      </rPr>
      <t>regresso</t>
    </r>
    <r>
      <rPr>
        <sz val="9"/>
        <color indexed="8"/>
        <rFont val="Verdana"/>
        <family val="2"/>
      </rPr>
      <t xml:space="preserve"> à sede</t>
    </r>
  </si>
  <si>
    <r>
      <t>OBS:</t>
    </r>
    <r>
      <rPr>
        <sz val="10"/>
        <color indexed="8"/>
        <rFont val="Verdana"/>
        <family val="2"/>
      </rPr>
      <t xml:space="preserve"> Não será concedida diária quando fornecidos alojamento, ou outra forma de pousada, e alimentação pela Administração Pública ( § 4º  do artigo 5º)</t>
    </r>
  </si>
  <si>
    <t>SECRETARIA DE ESTADO DA EDUCAÇÃO</t>
  </si>
  <si>
    <t>X</t>
  </si>
  <si>
    <t>COORDENADORIA DE ENSINO DA REGIÃO METROPOLITANA DA GRANDE SÃO PAULO</t>
  </si>
  <si>
    <t>DIRETORIA DE ENSINO - REGIÃO DE</t>
  </si>
  <si>
    <t>DIRETORIA DE ENSINO REG. CAIEIRAS</t>
  </si>
  <si>
    <t>DIRETORIA DE ENSINO REGIÃO DE CAIEIRAS- UGE 080274</t>
  </si>
  <si>
    <t>EDMILSON P. BANHO MORAES</t>
  </si>
  <si>
    <t>13.446.781</t>
  </si>
  <si>
    <t xml:space="preserve">PEB </t>
  </si>
  <si>
    <t xml:space="preserve">CENTRO DE ADMINISTRAÇÃO FINANÇAS E INFRAESTRUTURA </t>
  </si>
  <si>
    <t>trem/ônibus</t>
  </si>
  <si>
    <t>Professor de Educação Básica II</t>
  </si>
  <si>
    <t>doe de 18/09/2012  - seção I - página 18 - portaria do dirigente regional de ensino convocando</t>
  </si>
  <si>
    <t>um professor de língua portuguesa que represente a escola para participar da orientação</t>
  </si>
  <si>
    <t>técnica - orientações iniciais para professores de língua portuguesa.</t>
  </si>
  <si>
    <t xml:space="preserve">EE Walther </t>
  </si>
  <si>
    <t>Weiszflog - Aveni-</t>
  </si>
  <si>
    <t>da Dos Estudan-</t>
  </si>
  <si>
    <t>tes 360 - Centro</t>
  </si>
  <si>
    <t>Caieiras -SP.</t>
  </si>
  <si>
    <t>Adeilda Pereira Chalega</t>
  </si>
  <si>
    <t>32 448 748</t>
  </si>
  <si>
    <t>EE Chacara Camponesa</t>
  </si>
  <si>
    <t>003 / A</t>
  </si>
  <si>
    <t>256 940 878 60</t>
  </si>
  <si>
    <t>001 / 2792 / 501 036 5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</si>
</sst>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_);[Red]\(&quot;R$&quot;#,##0.00\)"/>
    <numFmt numFmtId="173" formatCode="mmmm/yyyy"/>
    <numFmt numFmtId="174" formatCode="?/?"/>
    <numFmt numFmtId="175" formatCode="#,##0.0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10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sz val="10"/>
      <name val="MS Sans Serif"/>
      <family val="0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6"/>
      <name val="Times New Roman"/>
      <family val="0"/>
    </font>
    <font>
      <sz val="7"/>
      <color indexed="56"/>
      <name val="Times New Roman"/>
      <family val="1"/>
    </font>
    <font>
      <sz val="7"/>
      <name val="Times New Roman"/>
      <family val="1"/>
    </font>
    <font>
      <sz val="8"/>
      <name val="MS Sans Serif"/>
      <family val="0"/>
    </font>
    <font>
      <sz val="8"/>
      <color indexed="56"/>
      <name val="Times New Roman"/>
      <family val="0"/>
    </font>
    <font>
      <b/>
      <sz val="6"/>
      <name val="Times New Roman"/>
      <family val="0"/>
    </font>
    <font>
      <sz val="8.5"/>
      <name val="MS Sans Serif"/>
      <family val="2"/>
    </font>
    <font>
      <b/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0"/>
    </font>
    <font>
      <b/>
      <sz val="8"/>
      <name val="MS Sans Serif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56"/>
      <name val="Times New Roman"/>
      <family val="1"/>
    </font>
    <font>
      <sz val="7"/>
      <name val="MS Sans Serif"/>
      <family val="2"/>
    </font>
    <font>
      <b/>
      <sz val="7"/>
      <color indexed="56"/>
      <name val="Times New Roman"/>
      <family val="1"/>
    </font>
    <font>
      <b/>
      <sz val="12"/>
      <name val="MS Sans Serif"/>
      <family val="2"/>
    </font>
    <font>
      <sz val="9"/>
      <color indexed="56"/>
      <name val="Times New Roman"/>
      <family val="1"/>
    </font>
    <font>
      <sz val="9"/>
      <name val="Times New Roman"/>
      <family val="1"/>
    </font>
    <font>
      <sz val="12"/>
      <name val="MS Sans Serif"/>
      <family val="0"/>
    </font>
    <font>
      <sz val="12"/>
      <name val="Times New Roman"/>
      <family val="0"/>
    </font>
    <font>
      <sz val="11"/>
      <name val="MS Sans Serif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color indexed="56"/>
      <name val="Terminal"/>
      <family val="3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MS Sans Serif"/>
      <family val="0"/>
    </font>
    <font>
      <sz val="6"/>
      <color indexed="56"/>
      <name val="Times New Roman"/>
      <family val="1"/>
    </font>
    <font>
      <b/>
      <sz val="11"/>
      <name val="Times New Roman"/>
      <family val="1"/>
    </font>
    <font>
      <sz val="7"/>
      <color indexed="56"/>
      <name val="MS Sans Serif"/>
      <family val="0"/>
    </font>
    <font>
      <b/>
      <sz val="18"/>
      <name val="Times New Roman"/>
      <family val="1"/>
    </font>
    <font>
      <b/>
      <u val="single"/>
      <sz val="8"/>
      <color indexed="10"/>
      <name val="Times New Roman"/>
      <family val="1"/>
    </font>
    <font>
      <sz val="12"/>
      <color indexed="56"/>
      <name val="Times New Roman"/>
      <family val="1"/>
    </font>
    <font>
      <sz val="8.5"/>
      <color indexed="56"/>
      <name val="Times New Roman"/>
      <family val="1"/>
    </font>
    <font>
      <b/>
      <sz val="8.5"/>
      <color indexed="10"/>
      <name val="MS Sans Serif"/>
      <family val="2"/>
    </font>
    <font>
      <b/>
      <u val="single"/>
      <sz val="8.5"/>
      <color indexed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4"/>
      <color indexed="8"/>
      <name val="Verdana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b/>
      <u val="single"/>
      <sz val="10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9"/>
      <name val="Arial"/>
      <family val="0"/>
    </font>
    <font>
      <u val="single"/>
      <sz val="9"/>
      <color indexed="8"/>
      <name val="Verdana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Verdana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double"/>
      <top style="thin"/>
      <bottom style="thin"/>
    </border>
    <border>
      <left style="thin"/>
      <right/>
      <top style="thin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/>
      <bottom style="double"/>
    </border>
    <border>
      <left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5" fillId="29" borderId="1" applyNumberFormat="0" applyAlignment="0" applyProtection="0"/>
    <xf numFmtId="0" fontId="9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9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</cellStyleXfs>
  <cellXfs count="555">
    <xf numFmtId="0" fontId="0" fillId="0" borderId="0" xfId="0" applyAlignment="1">
      <alignment/>
    </xf>
    <xf numFmtId="1" fontId="3" fillId="33" borderId="0" xfId="49" applyNumberFormat="1" applyFill="1" applyBorder="1" applyAlignment="1" applyProtection="1">
      <alignment horizontal="right"/>
      <protection hidden="1"/>
    </xf>
    <xf numFmtId="4" fontId="2" fillId="0" borderId="0" xfId="49" applyNumberFormat="1" applyFont="1" applyBorder="1" applyAlignment="1" applyProtection="1">
      <alignment/>
      <protection hidden="1"/>
    </xf>
    <xf numFmtId="1" fontId="2" fillId="0" borderId="0" xfId="49" applyNumberFormat="1" applyFont="1" applyFill="1" applyBorder="1" applyAlignment="1" applyProtection="1" quotePrefix="1">
      <alignment horizontal="center"/>
      <protection hidden="1"/>
    </xf>
    <xf numFmtId="174" fontId="2" fillId="0" borderId="0" xfId="49" applyNumberFormat="1" applyFont="1" applyFill="1" applyBorder="1" applyAlignment="1" applyProtection="1">
      <alignment horizontal="centerContinuous"/>
      <protection hidden="1"/>
    </xf>
    <xf numFmtId="4" fontId="3" fillId="0" borderId="10" xfId="49" applyNumberFormat="1" applyFill="1" applyBorder="1" applyAlignment="1" applyProtection="1">
      <alignment horizontal="right" vertical="center"/>
      <protection hidden="1"/>
    </xf>
    <xf numFmtId="4" fontId="3" fillId="0" borderId="11" xfId="49" applyNumberFormat="1" applyFill="1" applyBorder="1" applyAlignment="1" applyProtection="1">
      <alignment horizontal="right" vertical="center"/>
      <protection hidden="1"/>
    </xf>
    <xf numFmtId="1" fontId="3" fillId="33" borderId="0" xfId="49" applyNumberFormat="1" applyFill="1" applyBorder="1" applyAlignment="1" applyProtection="1">
      <alignment horizontal="right" vertical="center" wrapText="1"/>
      <protection hidden="1"/>
    </xf>
    <xf numFmtId="0" fontId="3" fillId="0" borderId="0" xfId="49" applyFill="1" applyBorder="1" applyAlignment="1" applyProtection="1">
      <alignment horizontal="center"/>
      <protection hidden="1"/>
    </xf>
    <xf numFmtId="0" fontId="3" fillId="0" borderId="12" xfId="49" applyFill="1" applyBorder="1" applyProtection="1">
      <alignment/>
      <protection hidden="1"/>
    </xf>
    <xf numFmtId="0" fontId="3" fillId="0" borderId="13" xfId="49" applyFill="1" applyBorder="1" applyProtection="1">
      <alignment/>
      <protection hidden="1"/>
    </xf>
    <xf numFmtId="0" fontId="4" fillId="0" borderId="14" xfId="49" applyFont="1" applyFill="1" applyBorder="1" applyAlignment="1" applyProtection="1">
      <alignment horizontal="center" vertical="center" wrapText="1"/>
      <protection hidden="1"/>
    </xf>
    <xf numFmtId="0" fontId="3" fillId="0" borderId="15" xfId="49" applyFill="1" applyBorder="1" applyProtection="1">
      <alignment/>
      <protection hidden="1"/>
    </xf>
    <xf numFmtId="0" fontId="3" fillId="0" borderId="0" xfId="49" applyFill="1" applyBorder="1" applyProtection="1">
      <alignment/>
      <protection hidden="1"/>
    </xf>
    <xf numFmtId="0" fontId="3" fillId="0" borderId="16" xfId="49" applyFont="1" applyFill="1" applyBorder="1" applyAlignment="1" applyProtection="1">
      <alignment horizontal="center"/>
      <protection hidden="1"/>
    </xf>
    <xf numFmtId="0" fontId="3" fillId="0" borderId="17" xfId="49" applyFill="1" applyBorder="1" applyAlignment="1" applyProtection="1">
      <alignment/>
      <protection hidden="1"/>
    </xf>
    <xf numFmtId="0" fontId="3" fillId="0" borderId="18" xfId="49" applyFill="1" applyBorder="1" applyAlignment="1" applyProtection="1">
      <alignment/>
      <protection hidden="1"/>
    </xf>
    <xf numFmtId="0" fontId="5" fillId="0" borderId="19" xfId="49" applyFont="1" applyFill="1" applyBorder="1" applyAlignment="1" applyProtection="1">
      <alignment horizontal="center" vertical="center" wrapText="1"/>
      <protection hidden="1"/>
    </xf>
    <xf numFmtId="0" fontId="3" fillId="0" borderId="0" xfId="49" applyFill="1" applyBorder="1" applyAlignment="1" applyProtection="1">
      <alignment/>
      <protection hidden="1"/>
    </xf>
    <xf numFmtId="0" fontId="8" fillId="0" borderId="20" xfId="49" applyFont="1" applyFill="1" applyBorder="1" applyAlignment="1" applyProtection="1">
      <alignment horizontal="left" vertical="center"/>
      <protection hidden="1"/>
    </xf>
    <xf numFmtId="0" fontId="8" fillId="0" borderId="13" xfId="49" applyFont="1" applyFill="1" applyBorder="1" applyAlignment="1" applyProtection="1">
      <alignment horizontal="left" vertical="center"/>
      <protection hidden="1"/>
    </xf>
    <xf numFmtId="0" fontId="6" fillId="0" borderId="13" xfId="49" applyFont="1" applyFill="1" applyBorder="1" applyAlignment="1" applyProtection="1">
      <alignment vertical="center"/>
      <protection hidden="1"/>
    </xf>
    <xf numFmtId="0" fontId="8" fillId="0" borderId="20" xfId="49" applyFont="1" applyFill="1" applyBorder="1" applyAlignment="1" applyProtection="1">
      <alignment vertical="center"/>
      <protection hidden="1"/>
    </xf>
    <xf numFmtId="0" fontId="6" fillId="0" borderId="13" xfId="49" applyFont="1" applyBorder="1" applyProtection="1">
      <alignment/>
      <protection hidden="1"/>
    </xf>
    <xf numFmtId="0" fontId="6" fillId="0" borderId="21" xfId="49" applyFont="1" applyFill="1" applyBorder="1" applyAlignment="1" applyProtection="1">
      <alignment vertical="center"/>
      <protection hidden="1"/>
    </xf>
    <xf numFmtId="0" fontId="7" fillId="0" borderId="20" xfId="49" applyFont="1" applyFill="1" applyBorder="1" applyAlignment="1" applyProtection="1">
      <alignment/>
      <protection hidden="1"/>
    </xf>
    <xf numFmtId="0" fontId="8" fillId="0" borderId="14" xfId="49" applyFont="1" applyFill="1" applyBorder="1" applyAlignment="1" applyProtection="1">
      <alignment vertical="center"/>
      <protection hidden="1"/>
    </xf>
    <xf numFmtId="0" fontId="8" fillId="0" borderId="22" xfId="49" applyFont="1" applyFill="1" applyBorder="1" applyAlignment="1" applyProtection="1">
      <alignment vertical="center"/>
      <protection hidden="1"/>
    </xf>
    <xf numFmtId="0" fontId="8" fillId="0" borderId="23" xfId="49" applyFont="1" applyFill="1" applyBorder="1" applyAlignment="1" applyProtection="1">
      <alignment vertical="center"/>
      <protection hidden="1"/>
    </xf>
    <xf numFmtId="0" fontId="8" fillId="0" borderId="24" xfId="49" applyFont="1" applyFill="1" applyBorder="1" applyAlignment="1" applyProtection="1">
      <alignment vertical="center"/>
      <protection hidden="1"/>
    </xf>
    <xf numFmtId="0" fontId="8" fillId="0" borderId="25" xfId="49" applyFont="1" applyFill="1" applyBorder="1" applyAlignment="1" applyProtection="1">
      <alignment vertical="center"/>
      <protection hidden="1"/>
    </xf>
    <xf numFmtId="0" fontId="6" fillId="0" borderId="24" xfId="49" applyFont="1" applyBorder="1" applyProtection="1">
      <alignment/>
      <protection hidden="1"/>
    </xf>
    <xf numFmtId="0" fontId="8" fillId="0" borderId="25" xfId="49" applyFont="1" applyFill="1" applyBorder="1" applyAlignment="1" applyProtection="1">
      <alignment horizontal="left" vertical="center"/>
      <protection hidden="1"/>
    </xf>
    <xf numFmtId="0" fontId="6" fillId="0" borderId="23" xfId="49" applyFont="1" applyFill="1" applyBorder="1" applyAlignment="1" applyProtection="1">
      <alignment vertical="center"/>
      <protection hidden="1"/>
    </xf>
    <xf numFmtId="0" fontId="6" fillId="0" borderId="23" xfId="49" applyFont="1" applyBorder="1" applyProtection="1">
      <alignment/>
      <protection hidden="1"/>
    </xf>
    <xf numFmtId="0" fontId="8" fillId="0" borderId="26" xfId="49" applyFont="1" applyFill="1" applyBorder="1" applyAlignment="1" applyProtection="1">
      <alignment horizontal="center" vertical="center"/>
      <protection hidden="1"/>
    </xf>
    <xf numFmtId="0" fontId="8" fillId="0" borderId="27" xfId="49" applyFont="1" applyFill="1" applyBorder="1" applyAlignment="1" applyProtection="1">
      <alignment vertical="center"/>
      <protection hidden="1"/>
    </xf>
    <xf numFmtId="0" fontId="6" fillId="0" borderId="0" xfId="49" applyFont="1" applyProtection="1">
      <alignment/>
      <protection hidden="1"/>
    </xf>
    <xf numFmtId="0" fontId="8" fillId="0" borderId="0" xfId="49" applyFont="1" applyFill="1" applyBorder="1" applyAlignment="1" applyProtection="1">
      <alignment vertical="center"/>
      <protection hidden="1"/>
    </xf>
    <xf numFmtId="0" fontId="6" fillId="0" borderId="0" xfId="49" applyFont="1" applyBorder="1" applyProtection="1">
      <alignment/>
      <protection hidden="1"/>
    </xf>
    <xf numFmtId="0" fontId="6" fillId="0" borderId="28" xfId="49" applyFont="1" applyFill="1" applyBorder="1" applyAlignment="1" applyProtection="1">
      <alignment vertical="center"/>
      <protection hidden="1"/>
    </xf>
    <xf numFmtId="0" fontId="6" fillId="0" borderId="29" xfId="49" applyFont="1" applyFill="1" applyBorder="1" applyAlignment="1" applyProtection="1">
      <alignment vertical="center"/>
      <protection hidden="1"/>
    </xf>
    <xf numFmtId="0" fontId="3" fillId="0" borderId="28" xfId="49" applyFill="1" applyBorder="1" applyAlignment="1" applyProtection="1">
      <alignment horizontal="center"/>
      <protection hidden="1"/>
    </xf>
    <xf numFmtId="0" fontId="3" fillId="0" borderId="27" xfId="49" applyFill="1" applyBorder="1" applyAlignment="1" applyProtection="1">
      <alignment vertical="center"/>
      <protection hidden="1"/>
    </xf>
    <xf numFmtId="0" fontId="3" fillId="0" borderId="0" xfId="49" applyFill="1" applyBorder="1" applyAlignment="1" applyProtection="1">
      <alignment vertical="center"/>
      <protection hidden="1"/>
    </xf>
    <xf numFmtId="0" fontId="2" fillId="0" borderId="0" xfId="49" applyFont="1" applyFill="1" applyBorder="1" applyAlignment="1" applyProtection="1">
      <alignment vertical="center"/>
      <protection hidden="1"/>
    </xf>
    <xf numFmtId="0" fontId="9" fillId="0" borderId="0" xfId="49" applyFont="1" applyFill="1" applyBorder="1" applyAlignment="1" applyProtection="1">
      <alignment vertical="center"/>
      <protection hidden="1"/>
    </xf>
    <xf numFmtId="0" fontId="3" fillId="0" borderId="0" xfId="49" applyFont="1" applyFill="1" applyBorder="1" applyAlignment="1" applyProtection="1">
      <alignment horizontal="centerContinuous" vertical="center"/>
      <protection hidden="1"/>
    </xf>
    <xf numFmtId="0" fontId="15" fillId="0" borderId="30" xfId="49" applyFont="1" applyBorder="1" applyAlignment="1" applyProtection="1">
      <alignment horizontal="center" vertical="center"/>
      <protection hidden="1"/>
    </xf>
    <xf numFmtId="0" fontId="10" fillId="0" borderId="31" xfId="49" applyFont="1" applyFill="1" applyBorder="1" applyAlignment="1" applyProtection="1">
      <alignment horizontal="center" vertical="center" wrapText="1"/>
      <protection hidden="1"/>
    </xf>
    <xf numFmtId="0" fontId="10" fillId="0" borderId="32" xfId="49" applyFont="1" applyFill="1" applyBorder="1" applyAlignment="1" applyProtection="1">
      <alignment horizontal="center" vertical="center"/>
      <protection hidden="1"/>
    </xf>
    <xf numFmtId="0" fontId="10" fillId="0" borderId="33" xfId="49" applyFont="1" applyFill="1" applyBorder="1" applyAlignment="1" applyProtection="1">
      <alignment horizontal="center" vertical="center"/>
      <protection hidden="1"/>
    </xf>
    <xf numFmtId="0" fontId="36" fillId="0" borderId="34" xfId="49" applyFont="1" applyFill="1" applyBorder="1" applyAlignment="1" applyProtection="1">
      <alignment horizontal="center" vertical="center" wrapText="1"/>
      <protection hidden="1"/>
    </xf>
    <xf numFmtId="0" fontId="10" fillId="0" borderId="32" xfId="49" applyFont="1" applyFill="1" applyBorder="1" applyAlignment="1" applyProtection="1">
      <alignment vertical="center"/>
      <protection hidden="1"/>
    </xf>
    <xf numFmtId="0" fontId="10" fillId="0" borderId="26" xfId="49" applyFont="1" applyFill="1" applyBorder="1" applyAlignment="1" applyProtection="1">
      <alignment horizontal="center" vertical="center"/>
      <protection hidden="1"/>
    </xf>
    <xf numFmtId="0" fontId="12" fillId="0" borderId="0" xfId="49" applyFont="1" applyFill="1" applyBorder="1" applyAlignment="1" applyProtection="1">
      <alignment horizontal="center"/>
      <protection hidden="1"/>
    </xf>
    <xf numFmtId="0" fontId="20" fillId="0" borderId="15" xfId="49" applyFont="1" applyFill="1" applyBorder="1" applyAlignment="1" applyProtection="1">
      <alignment horizontal="left" vertical="top" wrapText="1"/>
      <protection hidden="1"/>
    </xf>
    <xf numFmtId="0" fontId="17" fillId="0" borderId="15" xfId="49" applyFont="1" applyFill="1" applyBorder="1" applyAlignment="1" applyProtection="1">
      <alignment horizontal="left" vertical="top" wrapText="1"/>
      <protection hidden="1"/>
    </xf>
    <xf numFmtId="0" fontId="17" fillId="0" borderId="15" xfId="49" applyFont="1" applyFill="1" applyBorder="1" applyAlignment="1" applyProtection="1">
      <alignment horizontal="center" vertical="top" wrapText="1"/>
      <protection hidden="1"/>
    </xf>
    <xf numFmtId="0" fontId="8" fillId="0" borderId="32" xfId="49" applyFont="1" applyFill="1" applyBorder="1" applyAlignment="1" applyProtection="1">
      <alignment horizontal="center" vertical="center" wrapText="1"/>
      <protection hidden="1"/>
    </xf>
    <xf numFmtId="0" fontId="12" fillId="0" borderId="35" xfId="49" applyFont="1" applyFill="1" applyBorder="1" applyAlignment="1" applyProtection="1">
      <alignment horizontal="left" vertical="top" wrapText="1"/>
      <protection hidden="1"/>
    </xf>
    <xf numFmtId="0" fontId="12" fillId="0" borderId="0" xfId="49" applyFont="1" applyFill="1" applyBorder="1" applyAlignment="1" applyProtection="1">
      <alignment horizontal="left" vertical="top" wrapText="1"/>
      <protection hidden="1"/>
    </xf>
    <xf numFmtId="0" fontId="21" fillId="0" borderId="12" xfId="49" applyFont="1" applyFill="1" applyBorder="1" applyAlignment="1" applyProtection="1">
      <alignment/>
      <protection hidden="1"/>
    </xf>
    <xf numFmtId="0" fontId="7" fillId="0" borderId="13" xfId="49" applyFont="1" applyFill="1" applyBorder="1" applyAlignment="1" applyProtection="1">
      <alignment/>
      <protection hidden="1"/>
    </xf>
    <xf numFmtId="0" fontId="7" fillId="0" borderId="21" xfId="49" applyFont="1" applyFill="1" applyBorder="1" applyAlignment="1" applyProtection="1">
      <alignment/>
      <protection hidden="1"/>
    </xf>
    <xf numFmtId="0" fontId="21" fillId="0" borderId="20" xfId="49" applyFont="1" applyFill="1" applyBorder="1" applyAlignment="1" applyProtection="1">
      <alignment/>
      <protection hidden="1"/>
    </xf>
    <xf numFmtId="0" fontId="8" fillId="0" borderId="13" xfId="49" applyFont="1" applyFill="1" applyBorder="1" applyAlignment="1" applyProtection="1">
      <alignment/>
      <protection hidden="1"/>
    </xf>
    <xf numFmtId="0" fontId="19" fillId="0" borderId="20" xfId="49" applyFont="1" applyFill="1" applyBorder="1" applyAlignment="1" applyProtection="1">
      <alignment/>
      <protection hidden="1"/>
    </xf>
    <xf numFmtId="0" fontId="15" fillId="0" borderId="13" xfId="49" applyFont="1" applyFill="1" applyBorder="1" applyAlignment="1" applyProtection="1">
      <alignment/>
      <protection hidden="1"/>
    </xf>
    <xf numFmtId="0" fontId="15" fillId="0" borderId="13" xfId="49" applyFont="1" applyFill="1" applyBorder="1" applyAlignment="1" applyProtection="1">
      <alignment/>
      <protection hidden="1"/>
    </xf>
    <xf numFmtId="0" fontId="15" fillId="0" borderId="14" xfId="49" applyFont="1" applyFill="1" applyBorder="1" applyAlignment="1" applyProtection="1">
      <alignment/>
      <protection hidden="1"/>
    </xf>
    <xf numFmtId="0" fontId="3" fillId="0" borderId="15" xfId="49" applyBorder="1" applyProtection="1">
      <alignment/>
      <protection hidden="1"/>
    </xf>
    <xf numFmtId="0" fontId="7" fillId="0" borderId="15" xfId="49" applyFont="1" applyFill="1" applyBorder="1" applyAlignment="1" applyProtection="1">
      <alignment/>
      <protection hidden="1"/>
    </xf>
    <xf numFmtId="0" fontId="38" fillId="0" borderId="0" xfId="49" applyFont="1" applyFill="1" applyBorder="1" applyAlignment="1" applyProtection="1">
      <alignment/>
      <protection hidden="1"/>
    </xf>
    <xf numFmtId="0" fontId="38" fillId="0" borderId="28" xfId="49" applyFont="1" applyFill="1" applyBorder="1" applyAlignment="1" applyProtection="1">
      <alignment/>
      <protection hidden="1"/>
    </xf>
    <xf numFmtId="0" fontId="20" fillId="0" borderId="27" xfId="49" applyFont="1" applyFill="1" applyBorder="1" applyAlignment="1" applyProtection="1">
      <alignment/>
      <protection hidden="1"/>
    </xf>
    <xf numFmtId="0" fontId="20" fillId="0" borderId="0" xfId="49" applyFont="1" applyFill="1" applyBorder="1" applyAlignment="1" applyProtection="1">
      <alignment/>
      <protection hidden="1"/>
    </xf>
    <xf numFmtId="0" fontId="9" fillId="0" borderId="27" xfId="49" applyFont="1" applyFill="1" applyBorder="1" applyAlignment="1" applyProtection="1">
      <alignment horizontal="left"/>
      <protection hidden="1"/>
    </xf>
    <xf numFmtId="0" fontId="9" fillId="0" borderId="0" xfId="49" applyFont="1" applyBorder="1" applyProtection="1">
      <alignment/>
      <protection hidden="1"/>
    </xf>
    <xf numFmtId="172" fontId="16" fillId="0" borderId="0" xfId="47" applyFont="1" applyFill="1" applyBorder="1" applyAlignment="1" applyProtection="1">
      <alignment horizontal="left"/>
      <protection hidden="1"/>
    </xf>
    <xf numFmtId="0" fontId="9" fillId="0" borderId="0" xfId="49" applyFont="1" applyFill="1" applyBorder="1" applyAlignment="1" applyProtection="1">
      <alignment horizontal="center"/>
      <protection hidden="1"/>
    </xf>
    <xf numFmtId="0" fontId="6" fillId="0" borderId="15" xfId="49" applyFont="1" applyBorder="1" applyProtection="1">
      <alignment/>
      <protection hidden="1"/>
    </xf>
    <xf numFmtId="0" fontId="8" fillId="0" borderId="15" xfId="49" applyFont="1" applyFill="1" applyBorder="1" applyProtection="1">
      <alignment/>
      <protection hidden="1"/>
    </xf>
    <xf numFmtId="0" fontId="8" fillId="0" borderId="0" xfId="49" applyFont="1" applyFill="1" applyBorder="1" applyAlignment="1" applyProtection="1">
      <alignment/>
      <protection hidden="1"/>
    </xf>
    <xf numFmtId="0" fontId="8" fillId="0" borderId="28" xfId="49" applyFont="1" applyFill="1" applyBorder="1" applyAlignment="1" applyProtection="1">
      <alignment/>
      <protection hidden="1"/>
    </xf>
    <xf numFmtId="0" fontId="8" fillId="0" borderId="27" xfId="49" applyFont="1" applyFill="1" applyBorder="1" applyProtection="1">
      <alignment/>
      <protection hidden="1"/>
    </xf>
    <xf numFmtId="0" fontId="8" fillId="0" borderId="0" xfId="49" applyFont="1" applyFill="1" applyBorder="1" applyProtection="1">
      <alignment/>
      <protection hidden="1"/>
    </xf>
    <xf numFmtId="0" fontId="8" fillId="0" borderId="15" xfId="49" applyFont="1" applyFill="1" applyBorder="1" applyAlignment="1" applyProtection="1">
      <alignment/>
      <protection hidden="1"/>
    </xf>
    <xf numFmtId="0" fontId="8" fillId="0" borderId="27" xfId="49" applyFont="1" applyFill="1" applyBorder="1" applyAlignment="1" applyProtection="1">
      <alignment/>
      <protection hidden="1"/>
    </xf>
    <xf numFmtId="0" fontId="9" fillId="0" borderId="0" xfId="49" applyFont="1" applyFill="1" applyBorder="1" applyAlignment="1" applyProtection="1">
      <alignment horizontal="left"/>
      <protection hidden="1"/>
    </xf>
    <xf numFmtId="0" fontId="15" fillId="0" borderId="0" xfId="49" applyFont="1" applyFill="1" applyBorder="1" applyAlignment="1" applyProtection="1">
      <alignment horizontal="left"/>
      <protection hidden="1"/>
    </xf>
    <xf numFmtId="0" fontId="9" fillId="0" borderId="16" xfId="49" applyFont="1" applyFill="1" applyBorder="1" applyAlignment="1" applyProtection="1">
      <alignment horizontal="left"/>
      <protection hidden="1"/>
    </xf>
    <xf numFmtId="0" fontId="20" fillId="0" borderId="15" xfId="49" applyFont="1" applyBorder="1" applyProtection="1">
      <alignment/>
      <protection hidden="1"/>
    </xf>
    <xf numFmtId="0" fontId="20" fillId="0" borderId="0" xfId="49" applyFont="1" applyBorder="1" applyProtection="1">
      <alignment/>
      <protection hidden="1"/>
    </xf>
    <xf numFmtId="0" fontId="20" fillId="0" borderId="28" xfId="49" applyFont="1" applyBorder="1" applyProtection="1">
      <alignment/>
      <protection hidden="1"/>
    </xf>
    <xf numFmtId="0" fontId="3" fillId="0" borderId="0" xfId="49" applyProtection="1">
      <alignment/>
      <protection hidden="1"/>
    </xf>
    <xf numFmtId="0" fontId="9" fillId="0" borderId="0" xfId="49" applyFont="1" applyBorder="1" applyProtection="1">
      <alignment/>
      <protection hidden="1"/>
    </xf>
    <xf numFmtId="173" fontId="16" fillId="0" borderId="0" xfId="49" applyNumberFormat="1" applyFont="1" applyFill="1" applyBorder="1" applyAlignment="1" applyProtection="1">
      <alignment horizontal="left"/>
      <protection hidden="1"/>
    </xf>
    <xf numFmtId="173" fontId="16" fillId="0" borderId="16" xfId="49" applyNumberFormat="1" applyFont="1" applyFill="1" applyBorder="1" applyAlignment="1" applyProtection="1">
      <alignment horizontal="left"/>
      <protection hidden="1"/>
    </xf>
    <xf numFmtId="0" fontId="20" fillId="0" borderId="15" xfId="49" applyFont="1" applyFill="1" applyBorder="1" applyAlignment="1" applyProtection="1">
      <alignment/>
      <protection hidden="1"/>
    </xf>
    <xf numFmtId="0" fontId="20" fillId="0" borderId="28" xfId="49" applyFont="1" applyFill="1" applyBorder="1" applyAlignment="1" applyProtection="1">
      <alignment/>
      <protection hidden="1"/>
    </xf>
    <xf numFmtId="0" fontId="15" fillId="0" borderId="27" xfId="49" applyFont="1" applyBorder="1" applyProtection="1">
      <alignment/>
      <protection hidden="1"/>
    </xf>
    <xf numFmtId="0" fontId="15" fillId="0" borderId="16" xfId="49" applyFont="1" applyFill="1" applyBorder="1" applyAlignment="1" applyProtection="1">
      <alignment horizontal="left"/>
      <protection hidden="1"/>
    </xf>
    <xf numFmtId="0" fontId="15" fillId="0" borderId="27" xfId="49" applyFont="1" applyFill="1" applyBorder="1" applyAlignment="1" applyProtection="1">
      <alignment/>
      <protection hidden="1"/>
    </xf>
    <xf numFmtId="14" fontId="16" fillId="0" borderId="0" xfId="49" applyNumberFormat="1" applyFont="1" applyFill="1" applyBorder="1" applyAlignment="1" applyProtection="1">
      <alignment horizontal="left"/>
      <protection hidden="1"/>
    </xf>
    <xf numFmtId="0" fontId="9" fillId="0" borderId="27" xfId="49" applyFont="1" applyBorder="1" applyProtection="1">
      <alignment/>
      <protection hidden="1"/>
    </xf>
    <xf numFmtId="14" fontId="16" fillId="0" borderId="0" xfId="49" applyNumberFormat="1" applyFont="1" applyFill="1" applyBorder="1" applyAlignment="1" applyProtection="1">
      <alignment horizontal="center"/>
      <protection hidden="1"/>
    </xf>
    <xf numFmtId="0" fontId="15" fillId="0" borderId="27" xfId="49" applyFont="1" applyFill="1" applyBorder="1" applyAlignment="1" applyProtection="1">
      <alignment horizontal="center"/>
      <protection hidden="1"/>
    </xf>
    <xf numFmtId="0" fontId="15" fillId="0" borderId="0" xfId="49" applyFont="1" applyFill="1" applyBorder="1" applyAlignment="1" applyProtection="1">
      <alignment horizontal="center"/>
      <protection hidden="1"/>
    </xf>
    <xf numFmtId="4" fontId="3" fillId="0" borderId="33" xfId="49" applyNumberFormat="1" applyFill="1" applyBorder="1" applyAlignment="1" applyProtection="1">
      <alignment horizontal="right" vertical="center"/>
      <protection hidden="1"/>
    </xf>
    <xf numFmtId="4" fontId="3" fillId="0" borderId="31" xfId="49" applyNumberFormat="1" applyFill="1" applyBorder="1" applyAlignment="1" applyProtection="1">
      <alignment horizontal="right" vertical="center"/>
      <protection hidden="1"/>
    </xf>
    <xf numFmtId="0" fontId="3" fillId="0" borderId="0" xfId="49" applyFill="1" applyAlignment="1" applyProtection="1">
      <alignment horizontal="center"/>
      <protection hidden="1"/>
    </xf>
    <xf numFmtId="4" fontId="2" fillId="0" borderId="36" xfId="49" applyNumberFormat="1" applyFont="1" applyFill="1" applyBorder="1" applyAlignment="1" applyProtection="1">
      <alignment horizontal="right"/>
      <protection hidden="1"/>
    </xf>
    <xf numFmtId="0" fontId="3" fillId="0" borderId="0" xfId="49" applyFill="1" applyBorder="1" applyAlignment="1" applyProtection="1">
      <alignment vertical="center"/>
      <protection locked="0"/>
    </xf>
    <xf numFmtId="4" fontId="37" fillId="34" borderId="37" xfId="49" applyNumberFormat="1" applyFont="1" applyFill="1" applyBorder="1" applyAlignment="1" applyProtection="1">
      <alignment horizontal="center" vertical="center"/>
      <protection locked="0"/>
    </xf>
    <xf numFmtId="0" fontId="3" fillId="35" borderId="0" xfId="49" applyFont="1" applyFill="1" applyAlignment="1" applyProtection="1">
      <alignment horizontal="center" vertical="center"/>
      <protection locked="0"/>
    </xf>
    <xf numFmtId="1" fontId="3" fillId="35" borderId="33" xfId="49" applyNumberFormat="1" applyFill="1" applyBorder="1" applyAlignment="1" applyProtection="1">
      <alignment horizontal="center" vertical="center"/>
      <protection locked="0"/>
    </xf>
    <xf numFmtId="20" fontId="3" fillId="35" borderId="33" xfId="49" applyNumberFormat="1" applyFill="1" applyBorder="1" applyAlignment="1" applyProtection="1">
      <alignment horizontal="center" vertical="center"/>
      <protection locked="0"/>
    </xf>
    <xf numFmtId="0" fontId="3" fillId="35" borderId="33" xfId="49" applyNumberFormat="1" applyFill="1" applyBorder="1" applyAlignment="1" applyProtection="1">
      <alignment horizontal="center" vertical="center"/>
      <protection locked="0"/>
    </xf>
    <xf numFmtId="1" fontId="3" fillId="35" borderId="31" xfId="49" applyNumberFormat="1" applyFill="1" applyBorder="1" applyAlignment="1" applyProtection="1">
      <alignment horizontal="center" vertical="center"/>
      <protection locked="0"/>
    </xf>
    <xf numFmtId="20" fontId="3" fillId="35" borderId="31" xfId="49" applyNumberFormat="1" applyFill="1" applyBorder="1" applyAlignment="1" applyProtection="1">
      <alignment horizontal="center" vertical="center"/>
      <protection locked="0"/>
    </xf>
    <xf numFmtId="0" fontId="3" fillId="35" borderId="31" xfId="49" applyNumberFormat="1" applyFill="1" applyBorder="1" applyAlignment="1" applyProtection="1">
      <alignment horizontal="center" vertical="center"/>
      <protection locked="0"/>
    </xf>
    <xf numFmtId="0" fontId="3" fillId="35" borderId="31" xfId="49" applyFill="1" applyBorder="1" applyAlignment="1" applyProtection="1">
      <alignment horizontal="center" vertical="center"/>
      <protection locked="0"/>
    </xf>
    <xf numFmtId="0" fontId="3" fillId="35" borderId="31" xfId="49" applyFill="1" applyBorder="1" applyAlignment="1" applyProtection="1">
      <alignment horizontal="center"/>
      <protection locked="0"/>
    </xf>
    <xf numFmtId="0" fontId="3" fillId="35" borderId="31" xfId="49" applyNumberFormat="1" applyFill="1" applyBorder="1" applyAlignment="1" applyProtection="1">
      <alignment horizontal="center"/>
      <protection locked="0"/>
    </xf>
    <xf numFmtId="1" fontId="3" fillId="35" borderId="31" xfId="49" applyNumberFormat="1" applyFill="1" applyBorder="1" applyAlignment="1" applyProtection="1">
      <alignment horizontal="center"/>
      <protection locked="0"/>
    </xf>
    <xf numFmtId="4" fontId="12" fillId="35" borderId="36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49" applyBorder="1" applyProtection="1">
      <alignment/>
      <protection hidden="1"/>
    </xf>
    <xf numFmtId="0" fontId="2" fillId="0" borderId="0" xfId="49" applyFont="1" applyBorder="1" applyAlignment="1" applyProtection="1">
      <alignment/>
      <protection hidden="1"/>
    </xf>
    <xf numFmtId="0" fontId="3" fillId="0" borderId="0" xfId="49" applyBorder="1" applyAlignment="1" applyProtection="1">
      <alignment/>
      <protection hidden="1"/>
    </xf>
    <xf numFmtId="0" fontId="3" fillId="0" borderId="0" xfId="49" applyFont="1" applyFill="1" applyBorder="1" applyAlignment="1" applyProtection="1">
      <alignment horizontal="centerContinuous"/>
      <protection hidden="1"/>
    </xf>
    <xf numFmtId="0" fontId="3" fillId="0" borderId="0" xfId="49" applyFill="1" applyProtection="1">
      <alignment/>
      <protection hidden="1"/>
    </xf>
    <xf numFmtId="0" fontId="11" fillId="0" borderId="0" xfId="49" applyFont="1" applyBorder="1" applyAlignment="1" applyProtection="1">
      <alignment horizontal="center" vertical="center"/>
      <protection hidden="1"/>
    </xf>
    <xf numFmtId="0" fontId="6" fillId="0" borderId="0" xfId="49" applyFont="1" applyAlignment="1" applyProtection="1">
      <alignment vertical="center"/>
      <protection hidden="1"/>
    </xf>
    <xf numFmtId="0" fontId="6" fillId="0" borderId="0" xfId="49" applyFont="1" applyFill="1" applyBorder="1" applyAlignment="1" applyProtection="1">
      <alignment horizontal="center" vertical="center"/>
      <protection hidden="1"/>
    </xf>
    <xf numFmtId="0" fontId="6" fillId="0" borderId="0" xfId="49" applyFont="1" applyAlignment="1" applyProtection="1">
      <alignment horizontal="left" vertical="center" wrapText="1"/>
      <protection hidden="1"/>
    </xf>
    <xf numFmtId="0" fontId="6" fillId="0" borderId="0" xfId="49" applyFont="1" applyAlignment="1" applyProtection="1">
      <alignment vertical="center" wrapText="1"/>
      <protection hidden="1"/>
    </xf>
    <xf numFmtId="4" fontId="3" fillId="0" borderId="0" xfId="49" applyNumberFormat="1" applyBorder="1" applyAlignment="1" applyProtection="1">
      <alignment vertical="center"/>
      <protection hidden="1"/>
    </xf>
    <xf numFmtId="2" fontId="3" fillId="0" borderId="0" xfId="49" applyNumberFormat="1" applyFill="1" applyAlignment="1" applyProtection="1">
      <alignment vertical="center" wrapText="1"/>
      <protection hidden="1"/>
    </xf>
    <xf numFmtId="2" fontId="3" fillId="0" borderId="0" xfId="49" applyNumberFormat="1" applyAlignment="1" applyProtection="1">
      <alignment horizontal="right" vertical="center" wrapText="1"/>
      <protection hidden="1"/>
    </xf>
    <xf numFmtId="2" fontId="3" fillId="0" borderId="0" xfId="49" applyNumberFormat="1" applyAlignment="1" applyProtection="1">
      <alignment vertical="center" wrapText="1"/>
      <protection hidden="1"/>
    </xf>
    <xf numFmtId="0" fontId="3" fillId="0" borderId="0" xfId="49" applyAlignment="1" applyProtection="1">
      <alignment vertical="center"/>
      <protection hidden="1"/>
    </xf>
    <xf numFmtId="12" fontId="3" fillId="0" borderId="0" xfId="49" applyNumberFormat="1" applyAlignment="1" applyProtection="1">
      <alignment vertical="center" wrapText="1"/>
      <protection hidden="1"/>
    </xf>
    <xf numFmtId="0" fontId="3" fillId="0" borderId="0" xfId="49" applyAlignment="1" applyProtection="1">
      <alignment vertical="center" wrapText="1"/>
      <protection hidden="1"/>
    </xf>
    <xf numFmtId="4" fontId="3" fillId="0" borderId="0" xfId="49" applyNumberFormat="1" applyBorder="1" applyAlignment="1" applyProtection="1">
      <alignment/>
      <protection hidden="1"/>
    </xf>
    <xf numFmtId="2" fontId="3" fillId="0" borderId="0" xfId="49" applyNumberFormat="1" applyFill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3" fillId="0" borderId="0" xfId="49" applyNumberFormat="1" applyProtection="1">
      <alignment/>
      <protection hidden="1"/>
    </xf>
    <xf numFmtId="4" fontId="3" fillId="0" borderId="0" xfId="49" applyNumberFormat="1" applyProtection="1">
      <alignment/>
      <protection hidden="1"/>
    </xf>
    <xf numFmtId="0" fontId="3" fillId="0" borderId="0" xfId="49" applyNumberFormat="1" applyProtection="1">
      <alignment/>
      <protection hidden="1"/>
    </xf>
    <xf numFmtId="0" fontId="9" fillId="0" borderId="0" xfId="49" applyFont="1" applyAlignment="1" applyProtection="1">
      <alignment horizontal="center"/>
      <protection hidden="1"/>
    </xf>
    <xf numFmtId="0" fontId="14" fillId="0" borderId="0" xfId="49" applyFont="1" applyBorder="1" applyAlignment="1" applyProtection="1">
      <alignment horizontal="center"/>
      <protection hidden="1"/>
    </xf>
    <xf numFmtId="0" fontId="3" fillId="0" borderId="0" xfId="49" applyAlignment="1" applyProtection="1">
      <alignment horizontal="left"/>
      <protection hidden="1"/>
    </xf>
    <xf numFmtId="0" fontId="3" fillId="0" borderId="0" xfId="49" applyAlignment="1" applyProtection="1" quotePrefix="1">
      <alignment horizontal="right"/>
      <protection hidden="1"/>
    </xf>
    <xf numFmtId="0" fontId="3" fillId="0" borderId="0" xfId="49" applyAlignment="1" applyProtection="1">
      <alignment horizontal="center"/>
      <protection hidden="1"/>
    </xf>
    <xf numFmtId="0" fontId="3" fillId="0" borderId="0" xfId="49" applyAlignment="1" applyProtection="1">
      <alignment horizontal="right"/>
      <protection hidden="1"/>
    </xf>
    <xf numFmtId="0" fontId="32" fillId="36" borderId="32" xfId="49" applyFont="1" applyFill="1" applyBorder="1" applyAlignment="1" applyProtection="1">
      <alignment horizontal="center" vertical="center" wrapText="1"/>
      <protection hidden="1"/>
    </xf>
    <xf numFmtId="0" fontId="29" fillId="37" borderId="32" xfId="49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" fillId="36" borderId="32" xfId="49" applyFont="1" applyFill="1" applyBorder="1" applyAlignment="1" applyProtection="1">
      <alignment horizontal="center" vertical="center"/>
      <protection hidden="1"/>
    </xf>
    <xf numFmtId="9" fontId="25" fillId="38" borderId="32" xfId="49" applyNumberFormat="1" applyFont="1" applyFill="1" applyBorder="1" applyAlignment="1" applyProtection="1">
      <alignment horizontal="center" vertical="center" wrapText="1"/>
      <protection hidden="1"/>
    </xf>
    <xf numFmtId="9" fontId="25" fillId="39" borderId="32" xfId="49" applyNumberFormat="1" applyFont="1" applyFill="1" applyBorder="1" applyAlignment="1" applyProtection="1">
      <alignment horizontal="center" vertical="center" wrapText="1"/>
      <protection hidden="1"/>
    </xf>
    <xf numFmtId="9" fontId="25" fillId="37" borderId="32" xfId="49" applyNumberFormat="1" applyFont="1" applyFill="1" applyBorder="1" applyAlignment="1" applyProtection="1">
      <alignment horizontal="center" vertical="center" wrapText="1"/>
      <protection hidden="1"/>
    </xf>
    <xf numFmtId="0" fontId="15" fillId="0" borderId="26" xfId="49" applyFont="1" applyFill="1" applyBorder="1" applyAlignment="1" applyProtection="1">
      <alignment horizontal="center" vertical="center" wrapText="1"/>
      <protection hidden="1"/>
    </xf>
    <xf numFmtId="0" fontId="15" fillId="0" borderId="32" xfId="49" applyFont="1" applyFill="1" applyBorder="1" applyAlignment="1" applyProtection="1">
      <alignment horizontal="center" vertical="center" wrapText="1"/>
      <protection hidden="1"/>
    </xf>
    <xf numFmtId="4" fontId="34" fillId="0" borderId="32" xfId="49" applyNumberFormat="1" applyFont="1" applyFill="1" applyBorder="1" applyAlignment="1" applyProtection="1">
      <alignment horizontal="center" vertical="center" wrapText="1"/>
      <protection hidden="1"/>
    </xf>
    <xf numFmtId="4" fontId="15" fillId="36" borderId="32" xfId="49" applyNumberFormat="1" applyFont="1" applyFill="1" applyBorder="1" applyAlignment="1" applyProtection="1">
      <alignment horizontal="center" vertical="center" wrapText="1"/>
      <protection hidden="1"/>
    </xf>
    <xf numFmtId="0" fontId="15" fillId="38" borderId="32" xfId="49" applyFont="1" applyFill="1" applyBorder="1" applyAlignment="1" applyProtection="1">
      <alignment horizontal="center" vertical="center" wrapText="1"/>
      <protection hidden="1"/>
    </xf>
    <xf numFmtId="0" fontId="24" fillId="39" borderId="32" xfId="49" applyFont="1" applyFill="1" applyBorder="1" applyAlignment="1" applyProtection="1">
      <alignment horizontal="center" vertical="center" wrapText="1"/>
      <protection hidden="1"/>
    </xf>
    <xf numFmtId="0" fontId="15" fillId="39" borderId="32" xfId="49" applyFont="1" applyFill="1" applyBorder="1" applyAlignment="1" applyProtection="1">
      <alignment horizontal="center" vertical="center" wrapText="1"/>
      <protection hidden="1"/>
    </xf>
    <xf numFmtId="0" fontId="8" fillId="37" borderId="32" xfId="49" applyFont="1" applyFill="1" applyBorder="1" applyAlignment="1" applyProtection="1">
      <alignment horizontal="center" vertical="center" wrapText="1"/>
      <protection hidden="1"/>
    </xf>
    <xf numFmtId="0" fontId="3" fillId="0" borderId="32" xfId="49" applyFont="1" applyBorder="1" applyAlignment="1" applyProtection="1">
      <alignment horizontal="left" vertical="center" wrapText="1"/>
      <protection hidden="1"/>
    </xf>
    <xf numFmtId="9" fontId="25" fillId="0" borderId="32" xfId="49" applyNumberFormat="1" applyFont="1" applyBorder="1" applyAlignment="1" applyProtection="1">
      <alignment horizontal="center" vertical="center" wrapText="1"/>
      <protection hidden="1"/>
    </xf>
    <xf numFmtId="175" fontId="25" fillId="0" borderId="32" xfId="49" applyNumberFormat="1" applyFont="1" applyBorder="1" applyAlignment="1" applyProtection="1">
      <alignment horizontal="right" vertical="center" wrapText="1"/>
      <protection hidden="1"/>
    </xf>
    <xf numFmtId="4" fontId="35" fillId="0" borderId="32" xfId="49" applyNumberFormat="1" applyFont="1" applyFill="1" applyBorder="1" applyAlignment="1" applyProtection="1">
      <alignment horizontal="right" vertical="center" wrapText="1"/>
      <protection hidden="1"/>
    </xf>
    <xf numFmtId="0" fontId="3" fillId="36" borderId="32" xfId="49" applyFont="1" applyFill="1" applyBorder="1" applyAlignment="1" applyProtection="1">
      <alignment horizontal="center" vertical="center" wrapText="1"/>
      <protection hidden="1"/>
    </xf>
    <xf numFmtId="0" fontId="15" fillId="36" borderId="32" xfId="49" applyFont="1" applyFill="1" applyBorder="1" applyAlignment="1" applyProtection="1">
      <alignment horizontal="left" vertical="center" wrapText="1"/>
      <protection hidden="1"/>
    </xf>
    <xf numFmtId="4" fontId="25" fillId="36" borderId="32" xfId="49" applyNumberFormat="1" applyFont="1" applyFill="1" applyBorder="1" applyAlignment="1" applyProtection="1">
      <alignment horizontal="right" vertical="center" wrapText="1"/>
      <protection hidden="1"/>
    </xf>
    <xf numFmtId="4" fontId="25" fillId="38" borderId="32" xfId="49" applyNumberFormat="1" applyFont="1" applyFill="1" applyBorder="1" applyAlignment="1" applyProtection="1">
      <alignment horizontal="right" vertical="center" wrapText="1"/>
      <protection hidden="1"/>
    </xf>
    <xf numFmtId="4" fontId="25" fillId="39" borderId="32" xfId="49" applyNumberFormat="1" applyFont="1" applyFill="1" applyBorder="1" applyAlignment="1" applyProtection="1">
      <alignment horizontal="right" vertical="center" wrapText="1"/>
      <protection hidden="1"/>
    </xf>
    <xf numFmtId="4" fontId="25" fillId="37" borderId="32" xfId="49" applyNumberFormat="1" applyFont="1" applyFill="1" applyBorder="1" applyAlignment="1" applyProtection="1">
      <alignment horizontal="right" vertical="center" wrapText="1"/>
      <protection hidden="1"/>
    </xf>
    <xf numFmtId="0" fontId="12" fillId="36" borderId="32" xfId="49" applyFont="1" applyFill="1" applyBorder="1" applyAlignment="1" applyProtection="1">
      <alignment horizontal="center" vertical="center" wrapText="1"/>
      <protection hidden="1"/>
    </xf>
    <xf numFmtId="0" fontId="3" fillId="0" borderId="32" xfId="49" applyBorder="1" applyAlignment="1" applyProtection="1">
      <alignment horizontal="left" vertical="center" wrapText="1"/>
      <protection hidden="1"/>
    </xf>
    <xf numFmtId="0" fontId="3" fillId="36" borderId="32" xfId="49" applyFill="1" applyBorder="1" applyAlignment="1" applyProtection="1">
      <alignment horizontal="center" vertical="center" wrapText="1"/>
      <protection hidden="1"/>
    </xf>
    <xf numFmtId="0" fontId="24" fillId="0" borderId="32" xfId="49" applyFont="1" applyBorder="1" applyAlignment="1" applyProtection="1">
      <alignment horizontal="left" vertical="center" wrapText="1"/>
      <protection hidden="1"/>
    </xf>
    <xf numFmtId="9" fontId="26" fillId="0" borderId="32" xfId="49" applyNumberFormat="1" applyFont="1" applyBorder="1" applyAlignment="1" applyProtection="1">
      <alignment horizontal="center" vertical="center" wrapText="1"/>
      <protection hidden="1"/>
    </xf>
    <xf numFmtId="175" fontId="26" fillId="0" borderId="32" xfId="49" applyNumberFormat="1" applyFont="1" applyBorder="1" applyAlignment="1" applyProtection="1">
      <alignment horizontal="right" vertical="center" wrapText="1"/>
      <protection hidden="1"/>
    </xf>
    <xf numFmtId="4" fontId="34" fillId="0" borderId="32" xfId="49" applyNumberFormat="1" applyFont="1" applyFill="1" applyBorder="1" applyAlignment="1" applyProtection="1">
      <alignment horizontal="right" vertical="center" wrapText="1"/>
      <protection hidden="1"/>
    </xf>
    <xf numFmtId="0" fontId="24" fillId="36" borderId="32" xfId="49" applyFont="1" applyFill="1" applyBorder="1" applyAlignment="1" applyProtection="1">
      <alignment horizontal="center" vertical="center" wrapText="1"/>
      <protection hidden="1"/>
    </xf>
    <xf numFmtId="4" fontId="26" fillId="36" borderId="32" xfId="49" applyNumberFormat="1" applyFont="1" applyFill="1" applyBorder="1" applyAlignment="1" applyProtection="1">
      <alignment horizontal="right" vertical="center" wrapText="1"/>
      <protection hidden="1"/>
    </xf>
    <xf numFmtId="4" fontId="26" fillId="38" borderId="32" xfId="49" applyNumberFormat="1" applyFont="1" applyFill="1" applyBorder="1" applyAlignment="1" applyProtection="1">
      <alignment horizontal="right" vertical="center" wrapText="1"/>
      <protection hidden="1"/>
    </xf>
    <xf numFmtId="4" fontId="26" fillId="39" borderId="32" xfId="49" applyNumberFormat="1" applyFont="1" applyFill="1" applyBorder="1" applyAlignment="1" applyProtection="1">
      <alignment horizontal="right" vertical="center" wrapText="1"/>
      <protection hidden="1"/>
    </xf>
    <xf numFmtId="4" fontId="26" fillId="37" borderId="32" xfId="49" applyNumberFormat="1" applyFont="1" applyFill="1" applyBorder="1" applyAlignment="1" applyProtection="1">
      <alignment horizontal="right" vertical="center" wrapText="1"/>
      <protection hidden="1"/>
    </xf>
    <xf numFmtId="0" fontId="3" fillId="35" borderId="33" xfId="49" applyFill="1" applyBorder="1" applyAlignment="1" applyProtection="1">
      <alignment horizontal="center" vertical="center"/>
      <protection locked="0"/>
    </xf>
    <xf numFmtId="4" fontId="3" fillId="0" borderId="0" xfId="49" applyNumberFormat="1" applyFont="1" applyBorder="1" applyAlignment="1" applyProtection="1">
      <alignment/>
      <protection hidden="1"/>
    </xf>
    <xf numFmtId="4" fontId="3" fillId="0" borderId="38" xfId="49" applyNumberFormat="1" applyFill="1" applyBorder="1" applyAlignment="1" applyProtection="1">
      <alignment horizontal="right"/>
      <protection hidden="1"/>
    </xf>
    <xf numFmtId="4" fontId="3" fillId="0" borderId="34" xfId="49" applyNumberFormat="1" applyFill="1" applyBorder="1" applyAlignment="1" applyProtection="1">
      <alignment horizontal="right" vertical="center"/>
      <protection hidden="1"/>
    </xf>
    <xf numFmtId="4" fontId="3" fillId="0" borderId="39" xfId="49" applyNumberFormat="1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46" fillId="0" borderId="3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54" fillId="0" borderId="3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2" xfId="0" applyNumberFormat="1" applyFont="1" applyBorder="1" applyAlignment="1">
      <alignment horizontal="center" vertical="center"/>
    </xf>
    <xf numFmtId="4" fontId="54" fillId="0" borderId="32" xfId="0" applyNumberFormat="1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1" fillId="0" borderId="25" xfId="0" applyFont="1" applyBorder="1" applyAlignment="1">
      <alignment horizontal="left" vertical="center" wrapText="1"/>
    </xf>
    <xf numFmtId="175" fontId="0" fillId="36" borderId="32" xfId="0" applyNumberFormat="1" applyFont="1" applyFill="1" applyBorder="1" applyAlignment="1">
      <alignment horizontal="center" vertical="center"/>
    </xf>
    <xf numFmtId="175" fontId="59" fillId="0" borderId="32" xfId="0" applyNumberFormat="1" applyFont="1" applyBorder="1" applyAlignment="1">
      <alignment horizontal="center" vertical="center" wrapText="1"/>
    </xf>
    <xf numFmtId="175" fontId="0" fillId="0" borderId="32" xfId="0" applyNumberFormat="1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/>
    </xf>
    <xf numFmtId="0" fontId="65" fillId="0" borderId="42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54" fillId="0" borderId="31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59" fillId="0" borderId="34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65" fillId="0" borderId="10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center" wrapText="1"/>
    </xf>
    <xf numFmtId="0" fontId="65" fillId="0" borderId="38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left" vertical="center"/>
    </xf>
    <xf numFmtId="0" fontId="54" fillId="0" borderId="42" xfId="0" applyFont="1" applyBorder="1" applyAlignment="1">
      <alignment horizontal="center" vertical="top" wrapText="1"/>
    </xf>
    <xf numFmtId="0" fontId="61" fillId="0" borderId="38" xfId="0" applyFont="1" applyBorder="1" applyAlignment="1">
      <alignment horizontal="left" vertical="center"/>
    </xf>
    <xf numFmtId="175" fontId="0" fillId="36" borderId="43" xfId="0" applyNumberFormat="1" applyFont="1" applyFill="1" applyBorder="1" applyAlignment="1">
      <alignment horizontal="center" vertical="center"/>
    </xf>
    <xf numFmtId="175" fontId="59" fillId="0" borderId="43" xfId="0" applyNumberFormat="1" applyFont="1" applyBorder="1" applyAlignment="1">
      <alignment horizontal="center" vertical="center" wrapText="1"/>
    </xf>
    <xf numFmtId="175" fontId="0" fillId="0" borderId="43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" fontId="3" fillId="0" borderId="27" xfId="49" applyNumberFormat="1" applyFill="1" applyBorder="1" applyAlignment="1" applyProtection="1">
      <alignment horizontal="center" vertical="center"/>
      <protection hidden="1"/>
    </xf>
    <xf numFmtId="4" fontId="3" fillId="0" borderId="28" xfId="49" applyNumberFormat="1" applyFill="1" applyBorder="1" applyAlignment="1" applyProtection="1">
      <alignment horizontal="center" vertical="center"/>
      <protection hidden="1"/>
    </xf>
    <xf numFmtId="4" fontId="3" fillId="0" borderId="25" xfId="49" applyNumberFormat="1" applyFill="1" applyBorder="1" applyAlignment="1" applyProtection="1">
      <alignment horizontal="center" vertical="center"/>
      <protection hidden="1"/>
    </xf>
    <xf numFmtId="4" fontId="3" fillId="0" borderId="24" xfId="49" applyNumberFormat="1" applyFill="1" applyBorder="1" applyAlignment="1" applyProtection="1">
      <alignment horizontal="center" vertical="center"/>
      <protection hidden="1"/>
    </xf>
    <xf numFmtId="0" fontId="3" fillId="35" borderId="15" xfId="49" applyFont="1" applyFill="1" applyBorder="1" applyAlignment="1" applyProtection="1">
      <alignment horizontal="left" vertical="center" shrinkToFit="1"/>
      <protection locked="0"/>
    </xf>
    <xf numFmtId="0" fontId="3" fillId="35" borderId="0" xfId="49" applyFont="1" applyFill="1" applyBorder="1" applyAlignment="1" applyProtection="1">
      <alignment horizontal="left" vertical="center" shrinkToFit="1"/>
      <protection locked="0"/>
    </xf>
    <xf numFmtId="0" fontId="3" fillId="35" borderId="28" xfId="49" applyFont="1" applyFill="1" applyBorder="1" applyAlignment="1" applyProtection="1">
      <alignment horizontal="left" vertical="center" shrinkToFit="1"/>
      <protection locked="0"/>
    </xf>
    <xf numFmtId="0" fontId="41" fillId="0" borderId="12" xfId="49" applyFont="1" applyFill="1" applyBorder="1" applyAlignment="1" applyProtection="1">
      <alignment horizontal="center" vertical="center" wrapText="1"/>
      <protection hidden="1"/>
    </xf>
    <xf numFmtId="0" fontId="41" fillId="0" borderId="13" xfId="49" applyFont="1" applyFill="1" applyBorder="1" applyAlignment="1" applyProtection="1">
      <alignment horizontal="center" vertical="center" wrapText="1"/>
      <protection hidden="1"/>
    </xf>
    <xf numFmtId="0" fontId="41" fillId="0" borderId="21" xfId="49" applyFont="1" applyFill="1" applyBorder="1" applyAlignment="1" applyProtection="1">
      <alignment horizontal="center" vertical="center" wrapText="1"/>
      <protection hidden="1"/>
    </xf>
    <xf numFmtId="0" fontId="41" fillId="0" borderId="15" xfId="49" applyFont="1" applyFill="1" applyBorder="1" applyAlignment="1" applyProtection="1">
      <alignment horizontal="center" vertical="center" wrapText="1"/>
      <protection hidden="1"/>
    </xf>
    <xf numFmtId="0" fontId="41" fillId="0" borderId="0" xfId="49" applyFont="1" applyFill="1" applyBorder="1" applyAlignment="1" applyProtection="1">
      <alignment horizontal="center" vertical="center" wrapText="1"/>
      <protection hidden="1"/>
    </xf>
    <xf numFmtId="0" fontId="41" fillId="0" borderId="28" xfId="49" applyFont="1" applyFill="1" applyBorder="1" applyAlignment="1" applyProtection="1">
      <alignment horizontal="center" vertical="center" wrapText="1"/>
      <protection hidden="1"/>
    </xf>
    <xf numFmtId="0" fontId="41" fillId="0" borderId="44" xfId="49" applyFont="1" applyFill="1" applyBorder="1" applyAlignment="1" applyProtection="1">
      <alignment horizontal="center" vertical="center" wrapText="1"/>
      <protection hidden="1"/>
    </xf>
    <xf numFmtId="0" fontId="41" fillId="0" borderId="45" xfId="49" applyFont="1" applyFill="1" applyBorder="1" applyAlignment="1" applyProtection="1">
      <alignment horizontal="center" vertical="center" wrapText="1"/>
      <protection hidden="1"/>
    </xf>
    <xf numFmtId="0" fontId="41" fillId="0" borderId="46" xfId="49" applyFont="1" applyFill="1" applyBorder="1" applyAlignment="1" applyProtection="1">
      <alignment horizontal="center" vertical="center" wrapText="1"/>
      <protection hidden="1"/>
    </xf>
    <xf numFmtId="20" fontId="3" fillId="35" borderId="27" xfId="49" applyNumberFormat="1" applyFill="1" applyBorder="1" applyAlignment="1" applyProtection="1">
      <alignment horizontal="center" vertical="center"/>
      <protection locked="0"/>
    </xf>
    <xf numFmtId="20" fontId="3" fillId="35" borderId="0" xfId="49" applyNumberFormat="1" applyFill="1" applyBorder="1" applyAlignment="1" applyProtection="1">
      <alignment horizontal="center" vertical="center"/>
      <protection locked="0"/>
    </xf>
    <xf numFmtId="20" fontId="3" fillId="35" borderId="28" xfId="49" applyNumberFormat="1" applyFill="1" applyBorder="1" applyAlignment="1" applyProtection="1">
      <alignment horizontal="center" vertical="center"/>
      <protection locked="0"/>
    </xf>
    <xf numFmtId="0" fontId="3" fillId="35" borderId="27" xfId="49" applyFont="1" applyFill="1" applyBorder="1" applyAlignment="1" applyProtection="1">
      <alignment horizontal="center" vertical="center" shrinkToFit="1"/>
      <protection locked="0"/>
    </xf>
    <xf numFmtId="0" fontId="3" fillId="35" borderId="0" xfId="49" applyFont="1" applyFill="1" applyBorder="1" applyAlignment="1" applyProtection="1">
      <alignment horizontal="center" vertical="center" shrinkToFit="1"/>
      <protection locked="0"/>
    </xf>
    <xf numFmtId="0" fontId="3" fillId="35" borderId="28" xfId="49" applyFont="1" applyFill="1" applyBorder="1" applyAlignment="1" applyProtection="1">
      <alignment horizontal="center" vertical="center" shrinkToFit="1"/>
      <protection locked="0"/>
    </xf>
    <xf numFmtId="0" fontId="19" fillId="0" borderId="47" xfId="49" applyFont="1" applyFill="1" applyBorder="1" applyAlignment="1" applyProtection="1">
      <alignment horizontal="center" vertical="center" wrapText="1"/>
      <protection hidden="1"/>
    </xf>
    <xf numFmtId="0" fontId="19" fillId="0" borderId="11" xfId="49" applyFont="1" applyFill="1" applyBorder="1" applyAlignment="1" applyProtection="1">
      <alignment horizontal="center" vertical="center" wrapText="1"/>
      <protection hidden="1"/>
    </xf>
    <xf numFmtId="0" fontId="19" fillId="0" borderId="38" xfId="49" applyFont="1" applyFill="1" applyBorder="1" applyAlignment="1" applyProtection="1">
      <alignment horizontal="center" vertical="center" wrapText="1"/>
      <protection hidden="1"/>
    </xf>
    <xf numFmtId="0" fontId="2" fillId="0" borderId="48" xfId="49" applyFont="1" applyFill="1" applyBorder="1" applyAlignment="1" applyProtection="1">
      <alignment horizontal="center" vertical="center" wrapText="1"/>
      <protection hidden="1"/>
    </xf>
    <xf numFmtId="0" fontId="2" fillId="0" borderId="49" xfId="49" applyFont="1" applyFill="1" applyBorder="1" applyAlignment="1" applyProtection="1">
      <alignment horizontal="center" vertical="center" wrapText="1"/>
      <protection hidden="1"/>
    </xf>
    <xf numFmtId="0" fontId="2" fillId="0" borderId="50" xfId="49" applyFont="1" applyFill="1" applyBorder="1" applyAlignment="1" applyProtection="1">
      <alignment horizontal="center" vertical="center" wrapText="1"/>
      <protection hidden="1"/>
    </xf>
    <xf numFmtId="0" fontId="2" fillId="0" borderId="41" xfId="49" applyFont="1" applyFill="1" applyBorder="1" applyAlignment="1" applyProtection="1">
      <alignment horizontal="center" vertical="center" wrapText="1"/>
      <protection hidden="1"/>
    </xf>
    <xf numFmtId="0" fontId="2" fillId="0" borderId="32" xfId="49" applyFont="1" applyFill="1" applyBorder="1" applyAlignment="1" applyProtection="1">
      <alignment horizontal="center" vertical="center" wrapText="1"/>
      <protection hidden="1"/>
    </xf>
    <xf numFmtId="0" fontId="2" fillId="0" borderId="36" xfId="49" applyFont="1" applyFill="1" applyBorder="1" applyAlignment="1" applyProtection="1">
      <alignment horizontal="center" vertical="center" wrapText="1"/>
      <protection hidden="1"/>
    </xf>
    <xf numFmtId="0" fontId="12" fillId="0" borderId="22" xfId="49" applyFont="1" applyFill="1" applyBorder="1" applyAlignment="1" applyProtection="1">
      <alignment horizontal="left" vertical="center" wrapText="1"/>
      <protection locked="0"/>
    </xf>
    <xf numFmtId="0" fontId="12" fillId="0" borderId="23" xfId="49" applyFont="1" applyFill="1" applyBorder="1" applyAlignment="1" applyProtection="1">
      <alignment horizontal="left" vertical="center" wrapText="1"/>
      <protection locked="0"/>
    </xf>
    <xf numFmtId="0" fontId="12" fillId="0" borderId="15" xfId="49" applyFont="1" applyFill="1" applyBorder="1" applyAlignment="1" applyProtection="1">
      <alignment horizontal="left" vertical="center" wrapText="1"/>
      <protection locked="0"/>
    </xf>
    <xf numFmtId="0" fontId="12" fillId="0" borderId="0" xfId="49" applyFont="1" applyFill="1" applyBorder="1" applyAlignment="1" applyProtection="1">
      <alignment horizontal="left" vertical="center" wrapText="1"/>
      <protection locked="0"/>
    </xf>
    <xf numFmtId="0" fontId="12" fillId="0" borderId="17" xfId="49" applyFont="1" applyFill="1" applyBorder="1" applyAlignment="1" applyProtection="1">
      <alignment horizontal="left" vertical="center" wrapText="1"/>
      <protection locked="0"/>
    </xf>
    <xf numFmtId="0" fontId="12" fillId="0" borderId="18" xfId="49" applyFont="1" applyFill="1" applyBorder="1" applyAlignment="1" applyProtection="1">
      <alignment horizontal="left" vertical="center" wrapText="1"/>
      <protection locked="0"/>
    </xf>
    <xf numFmtId="0" fontId="10" fillId="0" borderId="26" xfId="49" applyFont="1" applyFill="1" applyBorder="1" applyAlignment="1" applyProtection="1">
      <alignment horizontal="center" vertical="center"/>
      <protection hidden="1"/>
    </xf>
    <xf numFmtId="0" fontId="10" fillId="0" borderId="40" xfId="49" applyFont="1" applyFill="1" applyBorder="1" applyAlignment="1" applyProtection="1">
      <alignment horizontal="center" vertical="center"/>
      <protection hidden="1"/>
    </xf>
    <xf numFmtId="0" fontId="10" fillId="0" borderId="32" xfId="49" applyFont="1" applyFill="1" applyBorder="1" applyAlignment="1" applyProtection="1">
      <alignment horizontal="center" vertical="center"/>
      <protection hidden="1"/>
    </xf>
    <xf numFmtId="4" fontId="3" fillId="0" borderId="26" xfId="49" applyNumberFormat="1" applyFont="1" applyFill="1" applyBorder="1" applyAlignment="1" applyProtection="1">
      <alignment horizontal="left"/>
      <protection hidden="1"/>
    </xf>
    <xf numFmtId="4" fontId="3" fillId="0" borderId="51" xfId="49" applyNumberFormat="1" applyFont="1" applyFill="1" applyBorder="1" applyAlignment="1" applyProtection="1">
      <alignment horizontal="left"/>
      <protection hidden="1"/>
    </xf>
    <xf numFmtId="4" fontId="3" fillId="0" borderId="40" xfId="49" applyNumberFormat="1" applyFont="1" applyFill="1" applyBorder="1" applyAlignment="1" applyProtection="1">
      <alignment horizontal="left"/>
      <protection hidden="1"/>
    </xf>
    <xf numFmtId="0" fontId="2" fillId="0" borderId="0" xfId="49" applyFont="1" applyFill="1" applyBorder="1" applyAlignment="1" applyProtection="1">
      <alignment horizontal="center" vertical="center"/>
      <protection hidden="1"/>
    </xf>
    <xf numFmtId="0" fontId="2" fillId="0" borderId="28" xfId="49" applyFont="1" applyFill="1" applyBorder="1" applyAlignment="1" applyProtection="1">
      <alignment horizontal="center" vertical="center"/>
      <protection hidden="1"/>
    </xf>
    <xf numFmtId="0" fontId="2" fillId="0" borderId="18" xfId="49" applyFont="1" applyFill="1" applyBorder="1" applyAlignment="1" applyProtection="1">
      <alignment horizontal="center" vertical="center"/>
      <protection hidden="1"/>
    </xf>
    <xf numFmtId="0" fontId="2" fillId="0" borderId="52" xfId="49" applyFont="1" applyFill="1" applyBorder="1" applyAlignment="1" applyProtection="1">
      <alignment horizontal="center" vertical="center"/>
      <protection hidden="1"/>
    </xf>
    <xf numFmtId="4" fontId="22" fillId="0" borderId="27" xfId="49" applyNumberFormat="1" applyFont="1" applyFill="1" applyBorder="1" applyAlignment="1" applyProtection="1">
      <alignment horizontal="center" vertical="center"/>
      <protection locked="0"/>
    </xf>
    <xf numFmtId="4" fontId="22" fillId="0" borderId="0" xfId="49" applyNumberFormat="1" applyFont="1" applyFill="1" applyBorder="1" applyAlignment="1" applyProtection="1">
      <alignment horizontal="center" vertical="center"/>
      <protection locked="0"/>
    </xf>
    <xf numFmtId="4" fontId="22" fillId="0" borderId="16" xfId="49" applyNumberFormat="1" applyFont="1" applyFill="1" applyBorder="1" applyAlignment="1" applyProtection="1">
      <alignment horizontal="center" vertical="center"/>
      <protection locked="0"/>
    </xf>
    <xf numFmtId="4" fontId="22" fillId="0" borderId="53" xfId="49" applyNumberFormat="1" applyFont="1" applyFill="1" applyBorder="1" applyAlignment="1" applyProtection="1">
      <alignment horizontal="center" vertical="center"/>
      <protection locked="0"/>
    </xf>
    <xf numFmtId="4" fontId="22" fillId="0" borderId="18" xfId="49" applyNumberFormat="1" applyFont="1" applyFill="1" applyBorder="1" applyAlignment="1" applyProtection="1">
      <alignment horizontal="center" vertical="center"/>
      <protection locked="0"/>
    </xf>
    <xf numFmtId="4" fontId="22" fillId="0" borderId="19" xfId="49" applyNumberFormat="1" applyFont="1" applyFill="1" applyBorder="1" applyAlignment="1" applyProtection="1">
      <alignment horizontal="center" vertical="center"/>
      <protection locked="0"/>
    </xf>
    <xf numFmtId="49" fontId="2" fillId="34" borderId="42" xfId="49" applyNumberFormat="1" applyFont="1" applyFill="1" applyBorder="1" applyAlignment="1" applyProtection="1">
      <alignment horizontal="center" vertical="center"/>
      <protection locked="0"/>
    </xf>
    <xf numFmtId="49" fontId="2" fillId="34" borderId="45" xfId="49" applyNumberFormat="1" applyFont="1" applyFill="1" applyBorder="1" applyAlignment="1" applyProtection="1">
      <alignment horizontal="center" vertical="center"/>
      <protection locked="0"/>
    </xf>
    <xf numFmtId="49" fontId="2" fillId="34" borderId="46" xfId="49" applyNumberFormat="1" applyFont="1" applyFill="1" applyBorder="1" applyAlignment="1" applyProtection="1">
      <alignment horizontal="center" vertical="center"/>
      <protection locked="0"/>
    </xf>
    <xf numFmtId="1" fontId="12" fillId="0" borderId="54" xfId="49" applyNumberFormat="1" applyFont="1" applyFill="1" applyBorder="1" applyAlignment="1" applyProtection="1">
      <alignment horizontal="left" vertical="center" indent="1"/>
      <protection hidden="1"/>
    </xf>
    <xf numFmtId="1" fontId="12" fillId="0" borderId="55" xfId="49" applyNumberFormat="1" applyFont="1" applyFill="1" applyBorder="1" applyAlignment="1" applyProtection="1">
      <alignment horizontal="left" vertical="center" indent="1"/>
      <protection hidden="1"/>
    </xf>
    <xf numFmtId="1" fontId="12" fillId="0" borderId="56" xfId="49" applyNumberFormat="1" applyFont="1" applyFill="1" applyBorder="1" applyAlignment="1" applyProtection="1">
      <alignment horizontal="left" vertical="center" indent="1"/>
      <protection hidden="1"/>
    </xf>
    <xf numFmtId="49" fontId="15" fillId="0" borderId="32" xfId="49" applyNumberFormat="1" applyFont="1" applyFill="1" applyBorder="1" applyAlignment="1" applyProtection="1">
      <alignment horizontal="left" vertical="center" wrapText="1"/>
      <protection hidden="1"/>
    </xf>
    <xf numFmtId="49" fontId="30" fillId="0" borderId="32" xfId="49" applyNumberFormat="1" applyFont="1" applyFill="1" applyBorder="1" applyAlignment="1" applyProtection="1">
      <alignment horizontal="left" vertical="center" wrapText="1"/>
      <protection hidden="1"/>
    </xf>
    <xf numFmtId="4" fontId="17" fillId="0" borderId="32" xfId="49" applyNumberFormat="1" applyFont="1" applyFill="1" applyBorder="1" applyAlignment="1" applyProtection="1">
      <alignment horizontal="right" vertical="center" wrapText="1"/>
      <protection hidden="1"/>
    </xf>
    <xf numFmtId="4" fontId="17" fillId="0" borderId="43" xfId="49" applyNumberFormat="1" applyFont="1" applyFill="1" applyBorder="1" applyAlignment="1" applyProtection="1">
      <alignment horizontal="right" vertical="center" wrapText="1"/>
      <protection hidden="1"/>
    </xf>
    <xf numFmtId="0" fontId="8" fillId="0" borderId="32" xfId="49" applyFont="1" applyFill="1" applyBorder="1" applyAlignment="1" applyProtection="1">
      <alignment horizontal="center" vertical="center" wrapText="1"/>
      <protection hidden="1"/>
    </xf>
    <xf numFmtId="0" fontId="20" fillId="0" borderId="57" xfId="49" applyFont="1" applyFill="1" applyBorder="1" applyAlignment="1" applyProtection="1">
      <alignment horizontal="left" vertical="top" wrapText="1"/>
      <protection hidden="1"/>
    </xf>
    <xf numFmtId="0" fontId="20" fillId="0" borderId="58" xfId="49" applyFont="1" applyFill="1" applyBorder="1" applyAlignment="1" applyProtection="1">
      <alignment horizontal="left" vertical="top" wrapText="1"/>
      <protection hidden="1"/>
    </xf>
    <xf numFmtId="0" fontId="20" fillId="0" borderId="59" xfId="49" applyFont="1" applyFill="1" applyBorder="1" applyAlignment="1" applyProtection="1">
      <alignment horizontal="left" vertical="top" wrapText="1"/>
      <protection hidden="1"/>
    </xf>
    <xf numFmtId="0" fontId="42" fillId="0" borderId="26" xfId="49" applyFont="1" applyFill="1" applyBorder="1" applyAlignment="1" applyProtection="1">
      <alignment horizontal="center"/>
      <protection/>
    </xf>
    <xf numFmtId="0" fontId="42" fillId="0" borderId="40" xfId="49" applyFont="1" applyFill="1" applyBorder="1" applyAlignment="1" applyProtection="1">
      <alignment horizontal="center"/>
      <protection/>
    </xf>
    <xf numFmtId="0" fontId="42" fillId="0" borderId="32" xfId="49" applyFont="1" applyFill="1" applyBorder="1" applyAlignment="1" applyProtection="1">
      <alignment horizontal="center"/>
      <protection/>
    </xf>
    <xf numFmtId="0" fontId="17" fillId="35" borderId="22" xfId="49" applyFont="1" applyFill="1" applyBorder="1" applyAlignment="1" applyProtection="1">
      <alignment horizontal="left" vertical="top" wrapText="1"/>
      <protection locked="0"/>
    </xf>
    <xf numFmtId="0" fontId="17" fillId="35" borderId="23" xfId="49" applyFont="1" applyFill="1" applyBorder="1" applyAlignment="1" applyProtection="1">
      <alignment horizontal="left" vertical="top" wrapText="1"/>
      <protection locked="0"/>
    </xf>
    <xf numFmtId="0" fontId="17" fillId="35" borderId="29" xfId="49" applyFont="1" applyFill="1" applyBorder="1" applyAlignment="1" applyProtection="1">
      <alignment horizontal="left" vertical="top" wrapText="1"/>
      <protection locked="0"/>
    </xf>
    <xf numFmtId="0" fontId="40" fillId="0" borderId="41" xfId="49" applyFont="1" applyFill="1" applyBorder="1" applyAlignment="1" applyProtection="1">
      <alignment horizontal="center" vertical="center" wrapText="1"/>
      <protection hidden="1"/>
    </xf>
    <xf numFmtId="49" fontId="3" fillId="35" borderId="26" xfId="49" applyNumberFormat="1" applyFont="1" applyFill="1" applyBorder="1" applyAlignment="1" applyProtection="1">
      <alignment horizontal="center" vertical="center" shrinkToFit="1"/>
      <protection locked="0"/>
    </xf>
    <xf numFmtId="49" fontId="3" fillId="35" borderId="51" xfId="49" applyNumberFormat="1" applyFont="1" applyFill="1" applyBorder="1" applyAlignment="1" applyProtection="1">
      <alignment horizontal="center" vertical="center" shrinkToFit="1"/>
      <protection locked="0"/>
    </xf>
    <xf numFmtId="49" fontId="3" fillId="35" borderId="40" xfId="49" applyNumberFormat="1" applyFont="1" applyFill="1" applyBorder="1" applyAlignment="1" applyProtection="1">
      <alignment horizontal="center" vertical="center" shrinkToFit="1"/>
      <protection locked="0"/>
    </xf>
    <xf numFmtId="49" fontId="8" fillId="0" borderId="32" xfId="49" applyNumberFormat="1" applyFont="1" applyFill="1" applyBorder="1" applyAlignment="1" applyProtection="1">
      <alignment horizontal="center" vertical="center" wrapText="1"/>
      <protection hidden="1"/>
    </xf>
    <xf numFmtId="1" fontId="2" fillId="0" borderId="60" xfId="49" applyNumberFormat="1" applyFont="1" applyFill="1" applyBorder="1" applyAlignment="1" applyProtection="1">
      <alignment horizontal="left" indent="1"/>
      <protection hidden="1"/>
    </xf>
    <xf numFmtId="1" fontId="2" fillId="0" borderId="51" xfId="49" applyNumberFormat="1" applyFont="1" applyFill="1" applyBorder="1" applyAlignment="1" applyProtection="1">
      <alignment horizontal="left" indent="1"/>
      <protection hidden="1"/>
    </xf>
    <xf numFmtId="1" fontId="2" fillId="0" borderId="40" xfId="49" applyNumberFormat="1" applyFont="1" applyFill="1" applyBorder="1" applyAlignment="1" applyProtection="1">
      <alignment horizontal="left" indent="1"/>
      <protection hidden="1"/>
    </xf>
    <xf numFmtId="1" fontId="9" fillId="0" borderId="60" xfId="49" applyNumberFormat="1" applyFont="1" applyFill="1" applyBorder="1" applyAlignment="1" applyProtection="1">
      <alignment horizontal="left" vertical="center" indent="1"/>
      <protection hidden="1"/>
    </xf>
    <xf numFmtId="1" fontId="9" fillId="0" borderId="51" xfId="49" applyNumberFormat="1" applyFont="1" applyFill="1" applyBorder="1" applyAlignment="1" applyProtection="1">
      <alignment horizontal="left" vertical="center" indent="1"/>
      <protection hidden="1"/>
    </xf>
    <xf numFmtId="1" fontId="9" fillId="0" borderId="40" xfId="49" applyNumberFormat="1" applyFont="1" applyFill="1" applyBorder="1" applyAlignment="1" applyProtection="1">
      <alignment horizontal="left" vertical="center" indent="1"/>
      <protection hidden="1"/>
    </xf>
    <xf numFmtId="0" fontId="39" fillId="0" borderId="41" xfId="49" applyFont="1" applyBorder="1" applyAlignment="1" applyProtection="1">
      <alignment horizontal="center" vertical="center"/>
      <protection hidden="1"/>
    </xf>
    <xf numFmtId="0" fontId="8" fillId="0" borderId="17" xfId="49" applyFont="1" applyFill="1" applyBorder="1" applyAlignment="1" applyProtection="1">
      <alignment horizontal="center" vertical="top"/>
      <protection hidden="1"/>
    </xf>
    <xf numFmtId="0" fontId="8" fillId="0" borderId="18" xfId="49" applyFont="1" applyFill="1" applyBorder="1" applyAlignment="1" applyProtection="1">
      <alignment horizontal="center" vertical="top"/>
      <protection hidden="1"/>
    </xf>
    <xf numFmtId="0" fontId="8" fillId="0" borderId="52" xfId="49" applyFont="1" applyFill="1" applyBorder="1" applyAlignment="1" applyProtection="1">
      <alignment horizontal="center" vertical="top"/>
      <protection hidden="1"/>
    </xf>
    <xf numFmtId="49" fontId="3" fillId="35" borderId="26" xfId="49" applyNumberFormat="1" applyFont="1" applyFill="1" applyBorder="1" applyAlignment="1" applyProtection="1">
      <alignment horizontal="center"/>
      <protection locked="0"/>
    </xf>
    <xf numFmtId="49" fontId="3" fillId="35" borderId="51" xfId="49" applyNumberFormat="1" applyFill="1" applyBorder="1" applyAlignment="1" applyProtection="1">
      <alignment horizontal="center"/>
      <protection locked="0"/>
    </xf>
    <xf numFmtId="49" fontId="3" fillId="35" borderId="40" xfId="49" applyNumberFormat="1" applyFill="1" applyBorder="1" applyAlignment="1" applyProtection="1">
      <alignment horizontal="center"/>
      <protection locked="0"/>
    </xf>
    <xf numFmtId="0" fontId="42" fillId="0" borderId="60" xfId="49" applyFont="1" applyFill="1" applyBorder="1" applyAlignment="1" applyProtection="1">
      <alignment horizontal="center" vertical="center"/>
      <protection/>
    </xf>
    <xf numFmtId="0" fontId="42" fillId="0" borderId="51" xfId="49" applyFont="1" applyFill="1" applyBorder="1" applyAlignment="1" applyProtection="1">
      <alignment horizontal="center" vertical="center"/>
      <protection/>
    </xf>
    <xf numFmtId="0" fontId="42" fillId="0" borderId="40" xfId="49" applyFont="1" applyFill="1" applyBorder="1" applyAlignment="1" applyProtection="1">
      <alignment horizontal="center" vertical="center"/>
      <protection/>
    </xf>
    <xf numFmtId="14" fontId="15" fillId="35" borderId="45" xfId="49" applyNumberFormat="1" applyFont="1" applyFill="1" applyBorder="1" applyAlignment="1" applyProtection="1">
      <alignment horizontal="center"/>
      <protection locked="0"/>
    </xf>
    <xf numFmtId="14" fontId="15" fillId="35" borderId="46" xfId="49" applyNumberFormat="1" applyFont="1" applyFill="1" applyBorder="1" applyAlignment="1" applyProtection="1">
      <alignment horizontal="center"/>
      <protection locked="0"/>
    </xf>
    <xf numFmtId="4" fontId="18" fillId="0" borderId="27" xfId="49" applyNumberFormat="1" applyFont="1" applyFill="1" applyBorder="1" applyAlignment="1" applyProtection="1">
      <alignment horizontal="left" vertical="center" wrapText="1"/>
      <protection hidden="1"/>
    </xf>
    <xf numFmtId="4" fontId="18" fillId="0" borderId="0" xfId="49" applyNumberFormat="1" applyFont="1" applyFill="1" applyBorder="1" applyAlignment="1" applyProtection="1">
      <alignment horizontal="left" vertical="center" wrapText="1"/>
      <protection hidden="1"/>
    </xf>
    <xf numFmtId="4" fontId="18" fillId="0" borderId="16" xfId="49" applyNumberFormat="1" applyFont="1" applyFill="1" applyBorder="1" applyAlignment="1" applyProtection="1">
      <alignment horizontal="left" vertical="center" wrapText="1"/>
      <protection hidden="1"/>
    </xf>
    <xf numFmtId="0" fontId="4" fillId="40" borderId="13" xfId="49" applyFont="1" applyFill="1" applyBorder="1" applyAlignment="1" applyProtection="1">
      <alignment horizontal="center" vertical="center" wrapText="1"/>
      <protection locked="0"/>
    </xf>
    <xf numFmtId="0" fontId="3" fillId="40" borderId="0" xfId="49" applyFont="1" applyFill="1" applyBorder="1" applyAlignment="1" applyProtection="1">
      <alignment horizontal="center"/>
      <protection locked="0"/>
    </xf>
    <xf numFmtId="0" fontId="5" fillId="40" borderId="18" xfId="49" applyFont="1" applyFill="1" applyBorder="1" applyAlignment="1" applyProtection="1">
      <alignment horizontal="center" vertical="center" wrapText="1"/>
      <protection locked="0"/>
    </xf>
    <xf numFmtId="173" fontId="22" fillId="34" borderId="42" xfId="49" applyNumberFormat="1" applyFont="1" applyFill="1" applyBorder="1" applyAlignment="1" applyProtection="1">
      <alignment horizontal="center" vertical="center"/>
      <protection locked="0"/>
    </xf>
    <xf numFmtId="173" fontId="22" fillId="34" borderId="45" xfId="49" applyNumberFormat="1" applyFont="1" applyFill="1" applyBorder="1" applyAlignment="1" applyProtection="1">
      <alignment horizontal="center" vertical="center"/>
      <protection locked="0"/>
    </xf>
    <xf numFmtId="173" fontId="22" fillId="34" borderId="61" xfId="49" applyNumberFormat="1" applyFont="1" applyFill="1" applyBorder="1" applyAlignment="1" applyProtection="1">
      <alignment horizontal="center" vertical="center"/>
      <protection locked="0"/>
    </xf>
    <xf numFmtId="4" fontId="27" fillId="34" borderId="27" xfId="49" applyNumberFormat="1" applyFont="1" applyFill="1" applyBorder="1" applyAlignment="1" applyProtection="1">
      <alignment horizontal="center" vertical="center"/>
      <protection locked="0"/>
    </xf>
    <xf numFmtId="4" fontId="27" fillId="34" borderId="0" xfId="49" applyNumberFormat="1" applyFont="1" applyFill="1" applyBorder="1" applyAlignment="1" applyProtection="1">
      <alignment horizontal="center" vertical="center"/>
      <protection locked="0"/>
    </xf>
    <xf numFmtId="4" fontId="27" fillId="34" borderId="28" xfId="49" applyNumberFormat="1" applyFont="1" applyFill="1" applyBorder="1" applyAlignment="1" applyProtection="1">
      <alignment horizontal="center" vertical="center"/>
      <protection locked="0"/>
    </xf>
    <xf numFmtId="4" fontId="27" fillId="34" borderId="53" xfId="49" applyNumberFormat="1" applyFont="1" applyFill="1" applyBorder="1" applyAlignment="1" applyProtection="1">
      <alignment horizontal="center" vertical="center"/>
      <protection locked="0"/>
    </xf>
    <xf numFmtId="4" fontId="27" fillId="34" borderId="18" xfId="49" applyNumberFormat="1" applyFont="1" applyFill="1" applyBorder="1" applyAlignment="1" applyProtection="1">
      <alignment horizontal="center" vertical="center"/>
      <protection locked="0"/>
    </xf>
    <xf numFmtId="4" fontId="27" fillId="34" borderId="52" xfId="49" applyNumberFormat="1" applyFont="1" applyFill="1" applyBorder="1" applyAlignment="1" applyProtection="1">
      <alignment horizontal="center" vertical="center"/>
      <protection locked="0"/>
    </xf>
    <xf numFmtId="0" fontId="8" fillId="0" borderId="26" xfId="49" applyFont="1" applyFill="1" applyBorder="1" applyAlignment="1" applyProtection="1">
      <alignment horizontal="center" vertical="center"/>
      <protection hidden="1"/>
    </xf>
    <xf numFmtId="0" fontId="8" fillId="0" borderId="51" xfId="49" applyFont="1" applyFill="1" applyBorder="1" applyAlignment="1" applyProtection="1">
      <alignment horizontal="center" vertical="center"/>
      <protection hidden="1"/>
    </xf>
    <xf numFmtId="0" fontId="8" fillId="0" borderId="40" xfId="49" applyFont="1" applyFill="1" applyBorder="1" applyAlignment="1" applyProtection="1">
      <alignment horizontal="center" vertical="center"/>
      <protection hidden="1"/>
    </xf>
    <xf numFmtId="0" fontId="2" fillId="34" borderId="37" xfId="49" applyFont="1" applyFill="1" applyBorder="1" applyAlignment="1" applyProtection="1">
      <alignment horizontal="center" vertical="center"/>
      <protection locked="0"/>
    </xf>
    <xf numFmtId="0" fontId="2" fillId="34" borderId="56" xfId="49" applyFont="1" applyFill="1" applyBorder="1" applyAlignment="1" applyProtection="1">
      <alignment horizontal="center" vertical="center"/>
      <protection locked="0"/>
    </xf>
    <xf numFmtId="0" fontId="2" fillId="34" borderId="27" xfId="49" applyFont="1" applyFill="1" applyBorder="1" applyAlignment="1" applyProtection="1">
      <alignment horizontal="center" vertical="center"/>
      <protection locked="0"/>
    </xf>
    <xf numFmtId="0" fontId="2" fillId="34" borderId="53" xfId="49" applyFont="1" applyFill="1" applyBorder="1" applyAlignment="1" applyProtection="1">
      <alignment horizontal="center" vertical="center"/>
      <protection locked="0"/>
    </xf>
    <xf numFmtId="0" fontId="10" fillId="0" borderId="33" xfId="49" applyFont="1" applyFill="1" applyBorder="1" applyAlignment="1" applyProtection="1">
      <alignment horizontal="center" vertical="center"/>
      <protection hidden="1"/>
    </xf>
    <xf numFmtId="0" fontId="10" fillId="0" borderId="34" xfId="49" applyFont="1" applyFill="1" applyBorder="1" applyAlignment="1" applyProtection="1">
      <alignment horizontal="center" vertical="center"/>
      <protection hidden="1"/>
    </xf>
    <xf numFmtId="172" fontId="13" fillId="0" borderId="0" xfId="47" applyFont="1" applyFill="1" applyBorder="1" applyAlignment="1" applyProtection="1">
      <alignment horizontal="left"/>
      <protection hidden="1"/>
    </xf>
    <xf numFmtId="172" fontId="13" fillId="0" borderId="16" xfId="47" applyFont="1" applyFill="1" applyBorder="1" applyAlignment="1" applyProtection="1">
      <alignment horizontal="left"/>
      <protection hidden="1"/>
    </xf>
    <xf numFmtId="0" fontId="8" fillId="0" borderId="53" xfId="49" applyFont="1" applyFill="1" applyBorder="1" applyAlignment="1" applyProtection="1">
      <alignment horizontal="center" vertical="top"/>
      <protection hidden="1"/>
    </xf>
    <xf numFmtId="14" fontId="15" fillId="0" borderId="27" xfId="49" applyNumberFormat="1" applyFont="1" applyFill="1" applyBorder="1" applyAlignment="1" applyProtection="1">
      <alignment horizontal="center"/>
      <protection hidden="1"/>
    </xf>
    <xf numFmtId="14" fontId="15" fillId="0" borderId="0" xfId="49" applyNumberFormat="1" applyFont="1" applyFill="1" applyBorder="1" applyAlignment="1" applyProtection="1">
      <alignment horizontal="center"/>
      <protection hidden="1"/>
    </xf>
    <xf numFmtId="14" fontId="15" fillId="0" borderId="28" xfId="49" applyNumberFormat="1" applyFont="1" applyFill="1" applyBorder="1" applyAlignment="1" applyProtection="1">
      <alignment horizontal="center"/>
      <protection hidden="1"/>
    </xf>
    <xf numFmtId="49" fontId="18" fillId="0" borderId="32" xfId="49" applyNumberFormat="1" applyFont="1" applyFill="1" applyBorder="1" applyAlignment="1" applyProtection="1">
      <alignment horizontal="left" vertical="center" wrapText="1"/>
      <protection hidden="1"/>
    </xf>
    <xf numFmtId="173" fontId="13" fillId="0" borderId="27" xfId="49" applyNumberFormat="1" applyFont="1" applyFill="1" applyBorder="1" applyAlignment="1" applyProtection="1">
      <alignment horizontal="left"/>
      <protection hidden="1"/>
    </xf>
    <xf numFmtId="173" fontId="13" fillId="0" borderId="0" xfId="49" applyNumberFormat="1" applyFont="1" applyFill="1" applyBorder="1" applyAlignment="1" applyProtection="1">
      <alignment horizontal="left"/>
      <protection hidden="1"/>
    </xf>
    <xf numFmtId="0" fontId="39" fillId="0" borderId="41" xfId="49" applyFont="1" applyFill="1" applyBorder="1" applyAlignment="1" applyProtection="1">
      <alignment horizontal="center" vertical="center" wrapText="1"/>
      <protection hidden="1"/>
    </xf>
    <xf numFmtId="14" fontId="15" fillId="0" borderId="45" xfId="49" applyNumberFormat="1" applyFont="1" applyFill="1" applyBorder="1" applyAlignment="1" applyProtection="1">
      <alignment horizontal="center"/>
      <protection hidden="1"/>
    </xf>
    <xf numFmtId="0" fontId="39" fillId="0" borderId="62" xfId="49" applyFont="1" applyBorder="1" applyAlignment="1" applyProtection="1">
      <alignment horizontal="center" vertical="center"/>
      <protection hidden="1"/>
    </xf>
    <xf numFmtId="0" fontId="15" fillId="0" borderId="53" xfId="49" applyFont="1" applyFill="1" applyBorder="1" applyAlignment="1" applyProtection="1">
      <alignment horizontal="center" vertical="top"/>
      <protection hidden="1"/>
    </xf>
    <xf numFmtId="0" fontId="15" fillId="0" borderId="18" xfId="49" applyFont="1" applyFill="1" applyBorder="1" applyAlignment="1" applyProtection="1">
      <alignment horizontal="center" vertical="top"/>
      <protection hidden="1"/>
    </xf>
    <xf numFmtId="0" fontId="15" fillId="0" borderId="19" xfId="49" applyFont="1" applyFill="1" applyBorder="1" applyAlignment="1" applyProtection="1">
      <alignment horizontal="center" vertical="top"/>
      <protection hidden="1"/>
    </xf>
    <xf numFmtId="49" fontId="13" fillId="0" borderId="32" xfId="49" applyNumberFormat="1" applyFont="1" applyFill="1" applyBorder="1" applyAlignment="1" applyProtection="1">
      <alignment horizontal="left" vertical="center" wrapText="1"/>
      <protection hidden="1"/>
    </xf>
    <xf numFmtId="49" fontId="13" fillId="0" borderId="43" xfId="49" applyNumberFormat="1" applyFont="1" applyFill="1" applyBorder="1" applyAlignment="1" applyProtection="1">
      <alignment horizontal="left" vertical="center" wrapText="1"/>
      <protection hidden="1"/>
    </xf>
    <xf numFmtId="0" fontId="15" fillId="36" borderId="33" xfId="49" applyFont="1" applyFill="1" applyBorder="1" applyAlignment="1" applyProtection="1">
      <alignment horizontal="center" vertical="center" wrapText="1"/>
      <protection hidden="1"/>
    </xf>
    <xf numFmtId="0" fontId="15" fillId="36" borderId="31" xfId="49" applyFont="1" applyFill="1" applyBorder="1" applyAlignment="1" applyProtection="1">
      <alignment horizontal="center" vertical="center" wrapText="1"/>
      <protection hidden="1"/>
    </xf>
    <xf numFmtId="0" fontId="15" fillId="36" borderId="34" xfId="49" applyFont="1" applyFill="1" applyBorder="1" applyAlignment="1" applyProtection="1">
      <alignment horizontal="center" vertical="center" wrapText="1"/>
      <protection hidden="1"/>
    </xf>
    <xf numFmtId="4" fontId="17" fillId="0" borderId="36" xfId="49" applyNumberFormat="1" applyFont="1" applyFill="1" applyBorder="1" applyAlignment="1" applyProtection="1">
      <alignment horizontal="right" vertical="center" wrapText="1"/>
      <protection hidden="1"/>
    </xf>
    <xf numFmtId="4" fontId="17" fillId="0" borderId="39" xfId="49" applyNumberFormat="1" applyFont="1" applyFill="1" applyBorder="1" applyAlignment="1" applyProtection="1">
      <alignment horizontal="right" vertical="center" wrapText="1"/>
      <protection hidden="1"/>
    </xf>
    <xf numFmtId="0" fontId="8" fillId="0" borderId="36" xfId="49" applyFont="1" applyFill="1" applyBorder="1" applyAlignment="1" applyProtection="1">
      <alignment horizontal="center" vertical="center" wrapText="1"/>
      <protection hidden="1"/>
    </xf>
    <xf numFmtId="0" fontId="29" fillId="39" borderId="26" xfId="49" applyFont="1" applyFill="1" applyBorder="1" applyAlignment="1" applyProtection="1">
      <alignment horizontal="center" vertical="center" wrapText="1"/>
      <protection hidden="1"/>
    </xf>
    <xf numFmtId="0" fontId="29" fillId="39" borderId="40" xfId="49" applyFont="1" applyFill="1" applyBorder="1" applyAlignment="1" applyProtection="1">
      <alignment horizontal="center" vertical="center" wrapText="1"/>
      <protection hidden="1"/>
    </xf>
    <xf numFmtId="0" fontId="33" fillId="38" borderId="26" xfId="49" applyFont="1" applyFill="1" applyBorder="1" applyAlignment="1" applyProtection="1">
      <alignment horizontal="center" vertical="center" wrapText="1"/>
      <protection hidden="1"/>
    </xf>
    <xf numFmtId="0" fontId="33" fillId="38" borderId="40" xfId="49" applyFont="1" applyFill="1" applyBorder="1" applyAlignment="1" applyProtection="1">
      <alignment horizontal="center" vertical="center" wrapText="1"/>
      <protection hidden="1"/>
    </xf>
    <xf numFmtId="0" fontId="28" fillId="36" borderId="33" xfId="49" applyFont="1" applyFill="1" applyBorder="1" applyAlignment="1" applyProtection="1">
      <alignment horizontal="center" vertical="center" wrapText="1"/>
      <protection hidden="1"/>
    </xf>
    <xf numFmtId="0" fontId="28" fillId="36" borderId="31" xfId="49" applyFont="1" applyFill="1" applyBorder="1" applyAlignment="1" applyProtection="1">
      <alignment horizontal="center" vertical="center" wrapText="1"/>
      <protection hidden="1"/>
    </xf>
    <xf numFmtId="0" fontId="28" fillId="36" borderId="34" xfId="49" applyFont="1" applyFill="1" applyBorder="1" applyAlignment="1" applyProtection="1">
      <alignment horizontal="center" vertical="center" wrapText="1"/>
      <protection hidden="1"/>
    </xf>
    <xf numFmtId="0" fontId="3" fillId="0" borderId="32" xfId="49" applyFont="1" applyBorder="1" applyAlignment="1" applyProtection="1">
      <alignment horizontal="center" vertical="center"/>
      <protection hidden="1"/>
    </xf>
    <xf numFmtId="0" fontId="3" fillId="0" borderId="32" xfId="49" applyBorder="1" applyAlignment="1" applyProtection="1">
      <alignment horizontal="center" vertical="center"/>
      <protection hidden="1"/>
    </xf>
    <xf numFmtId="49" fontId="2" fillId="34" borderId="42" xfId="49" applyNumberFormat="1" applyFont="1" applyFill="1" applyBorder="1" applyAlignment="1" applyProtection="1">
      <alignment horizontal="left" vertical="center" indent="1"/>
      <protection locked="0"/>
    </xf>
    <xf numFmtId="49" fontId="2" fillId="34" borderId="45" xfId="49" applyNumberFormat="1" applyFont="1" applyFill="1" applyBorder="1" applyAlignment="1" applyProtection="1">
      <alignment horizontal="left" vertical="center" indent="1"/>
      <protection locked="0"/>
    </xf>
    <xf numFmtId="49" fontId="2" fillId="34" borderId="46" xfId="49" applyNumberFormat="1" applyFont="1" applyFill="1" applyBorder="1" applyAlignment="1" applyProtection="1">
      <alignment horizontal="left" vertical="center" indent="1"/>
      <protection locked="0"/>
    </xf>
    <xf numFmtId="0" fontId="10" fillId="0" borderId="13" xfId="49" applyFont="1" applyFill="1" applyBorder="1" applyAlignment="1" applyProtection="1">
      <alignment horizontal="center" vertical="center" wrapText="1"/>
      <protection hidden="1"/>
    </xf>
    <xf numFmtId="0" fontId="10" fillId="0" borderId="21" xfId="49" applyFont="1" applyFill="1" applyBorder="1" applyAlignment="1" applyProtection="1">
      <alignment horizontal="center" vertical="center" wrapText="1"/>
      <protection hidden="1"/>
    </xf>
    <xf numFmtId="0" fontId="10" fillId="0" borderId="0" xfId="49" applyFont="1" applyFill="1" applyBorder="1" applyAlignment="1" applyProtection="1">
      <alignment horizontal="center" vertical="center" wrapText="1"/>
      <protection hidden="1"/>
    </xf>
    <xf numFmtId="0" fontId="10" fillId="0" borderId="28" xfId="49" applyFont="1" applyFill="1" applyBorder="1" applyAlignment="1" applyProtection="1">
      <alignment horizontal="center" vertical="center" wrapText="1"/>
      <protection hidden="1"/>
    </xf>
    <xf numFmtId="4" fontId="28" fillId="34" borderId="27" xfId="49" applyNumberFormat="1" applyFont="1" applyFill="1" applyBorder="1" applyAlignment="1" applyProtection="1">
      <alignment horizontal="center" vertical="center"/>
      <protection locked="0"/>
    </xf>
    <xf numFmtId="4" fontId="28" fillId="34" borderId="0" xfId="49" applyNumberFormat="1" applyFont="1" applyFill="1" applyBorder="1" applyAlignment="1" applyProtection="1">
      <alignment horizontal="center" vertical="center"/>
      <protection locked="0"/>
    </xf>
    <xf numFmtId="4" fontId="28" fillId="34" borderId="28" xfId="49" applyNumberFormat="1" applyFont="1" applyFill="1" applyBorder="1" applyAlignment="1" applyProtection="1">
      <alignment horizontal="center" vertical="center"/>
      <protection locked="0"/>
    </xf>
    <xf numFmtId="4" fontId="28" fillId="34" borderId="53" xfId="49" applyNumberFormat="1" applyFont="1" applyFill="1" applyBorder="1" applyAlignment="1" applyProtection="1">
      <alignment horizontal="center" vertical="center"/>
      <protection locked="0"/>
    </xf>
    <xf numFmtId="4" fontId="28" fillId="34" borderId="18" xfId="49" applyNumberFormat="1" applyFont="1" applyFill="1" applyBorder="1" applyAlignment="1" applyProtection="1">
      <alignment horizontal="center" vertical="center"/>
      <protection locked="0"/>
    </xf>
    <xf numFmtId="4" fontId="28" fillId="34" borderId="52" xfId="49" applyNumberFormat="1" applyFont="1" applyFill="1" applyBorder="1" applyAlignment="1" applyProtection="1">
      <alignment horizontal="center" vertical="center"/>
      <protection locked="0"/>
    </xf>
    <xf numFmtId="4" fontId="28" fillId="0" borderId="27" xfId="49" applyNumberFormat="1" applyFont="1" applyFill="1" applyBorder="1" applyAlignment="1" applyProtection="1">
      <alignment horizontal="center" vertical="center"/>
      <protection hidden="1"/>
    </xf>
    <xf numFmtId="4" fontId="28" fillId="0" borderId="0" xfId="49" applyNumberFormat="1" applyFont="1" applyFill="1" applyBorder="1" applyAlignment="1" applyProtection="1">
      <alignment horizontal="center" vertical="center"/>
      <protection hidden="1"/>
    </xf>
    <xf numFmtId="4" fontId="28" fillId="0" borderId="28" xfId="49" applyNumberFormat="1" applyFont="1" applyFill="1" applyBorder="1" applyAlignment="1" applyProtection="1">
      <alignment horizontal="center" vertical="center"/>
      <protection hidden="1"/>
    </xf>
    <xf numFmtId="4" fontId="28" fillId="0" borderId="53" xfId="49" applyNumberFormat="1" applyFont="1" applyFill="1" applyBorder="1" applyAlignment="1" applyProtection="1">
      <alignment horizontal="center" vertical="center"/>
      <protection hidden="1"/>
    </xf>
    <xf numFmtId="4" fontId="28" fillId="0" borderId="18" xfId="49" applyNumberFormat="1" applyFont="1" applyFill="1" applyBorder="1" applyAlignment="1" applyProtection="1">
      <alignment horizontal="center" vertical="center"/>
      <protection hidden="1"/>
    </xf>
    <xf numFmtId="4" fontId="28" fillId="0" borderId="52" xfId="49" applyNumberFormat="1" applyFont="1" applyFill="1" applyBorder="1" applyAlignment="1" applyProtection="1">
      <alignment horizontal="center" vertical="center"/>
      <protection hidden="1"/>
    </xf>
    <xf numFmtId="49" fontId="2" fillId="34" borderId="44" xfId="49" applyNumberFormat="1" applyFont="1" applyFill="1" applyBorder="1" applyAlignment="1" applyProtection="1">
      <alignment horizontal="left" vertical="center" indent="1"/>
      <protection locked="0"/>
    </xf>
    <xf numFmtId="0" fontId="3" fillId="35" borderId="15" xfId="49" applyFont="1" applyFill="1" applyBorder="1" applyAlignment="1" applyProtection="1">
      <alignment horizontal="left" vertical="center" wrapText="1" shrinkToFit="1"/>
      <protection locked="0"/>
    </xf>
    <xf numFmtId="49" fontId="15" fillId="34" borderId="15" xfId="49" applyNumberFormat="1" applyFont="1" applyFill="1" applyBorder="1" applyAlignment="1" applyProtection="1">
      <alignment horizontal="center" vertical="center"/>
      <protection locked="0"/>
    </xf>
    <xf numFmtId="49" fontId="15" fillId="34" borderId="0" xfId="49" applyNumberFormat="1" applyFont="1" applyFill="1" applyBorder="1" applyAlignment="1" applyProtection="1">
      <alignment horizontal="center" vertical="center"/>
      <protection locked="0"/>
    </xf>
    <xf numFmtId="49" fontId="15" fillId="34" borderId="28" xfId="49" applyNumberFormat="1" applyFont="1" applyFill="1" applyBorder="1" applyAlignment="1" applyProtection="1">
      <alignment horizontal="center" vertical="center"/>
      <protection locked="0"/>
    </xf>
    <xf numFmtId="49" fontId="15" fillId="34" borderId="17" xfId="49" applyNumberFormat="1" applyFont="1" applyFill="1" applyBorder="1" applyAlignment="1" applyProtection="1">
      <alignment horizontal="center" vertical="center"/>
      <protection locked="0"/>
    </xf>
    <xf numFmtId="49" fontId="15" fillId="34" borderId="18" xfId="49" applyNumberFormat="1" applyFont="1" applyFill="1" applyBorder="1" applyAlignment="1" applyProtection="1">
      <alignment horizontal="center" vertical="center"/>
      <protection locked="0"/>
    </xf>
    <xf numFmtId="49" fontId="15" fillId="34" borderId="52" xfId="49" applyNumberFormat="1" applyFont="1" applyFill="1" applyBorder="1" applyAlignment="1" applyProtection="1">
      <alignment horizontal="center" vertical="center"/>
      <protection locked="0"/>
    </xf>
    <xf numFmtId="49" fontId="24" fillId="34" borderId="27" xfId="49" applyNumberFormat="1" applyFont="1" applyFill="1" applyBorder="1" applyAlignment="1" applyProtection="1">
      <alignment horizontal="left" vertical="center"/>
      <protection locked="0"/>
    </xf>
    <xf numFmtId="49" fontId="24" fillId="34" borderId="0" xfId="49" applyNumberFormat="1" applyFont="1" applyFill="1" applyBorder="1" applyAlignment="1" applyProtection="1">
      <alignment horizontal="left" vertical="center"/>
      <protection locked="0"/>
    </xf>
    <xf numFmtId="49" fontId="24" fillId="34" borderId="28" xfId="49" applyNumberFormat="1" applyFont="1" applyFill="1" applyBorder="1" applyAlignment="1" applyProtection="1">
      <alignment horizontal="left" vertical="center"/>
      <protection locked="0"/>
    </xf>
    <xf numFmtId="49" fontId="24" fillId="34" borderId="53" xfId="49" applyNumberFormat="1" applyFont="1" applyFill="1" applyBorder="1" applyAlignment="1" applyProtection="1">
      <alignment horizontal="left" vertical="center"/>
      <protection locked="0"/>
    </xf>
    <xf numFmtId="49" fontId="24" fillId="34" borderId="18" xfId="49" applyNumberFormat="1" applyFont="1" applyFill="1" applyBorder="1" applyAlignment="1" applyProtection="1">
      <alignment horizontal="left" vertical="center"/>
      <protection locked="0"/>
    </xf>
    <xf numFmtId="49" fontId="24" fillId="34" borderId="52" xfId="49" applyNumberFormat="1" applyFont="1" applyFill="1" applyBorder="1" applyAlignment="1" applyProtection="1">
      <alignment horizontal="left" vertical="center"/>
      <protection locked="0"/>
    </xf>
    <xf numFmtId="0" fontId="10" fillId="0" borderId="30" xfId="49" applyFont="1" applyFill="1" applyBorder="1" applyAlignment="1" applyProtection="1">
      <alignment horizontal="center" vertical="center"/>
      <protection hidden="1"/>
    </xf>
    <xf numFmtId="0" fontId="3" fillId="35" borderId="25" xfId="49" applyFont="1" applyFill="1" applyBorder="1" applyAlignment="1" applyProtection="1">
      <alignment horizontal="center" vertical="center" shrinkToFit="1"/>
      <protection locked="0"/>
    </xf>
    <xf numFmtId="0" fontId="3" fillId="35" borderId="23" xfId="49" applyFont="1" applyFill="1" applyBorder="1" applyAlignment="1" applyProtection="1">
      <alignment horizontal="center" vertical="center" shrinkToFit="1"/>
      <protection locked="0"/>
    </xf>
    <xf numFmtId="0" fontId="3" fillId="35" borderId="24" xfId="49" applyFont="1" applyFill="1" applyBorder="1" applyAlignment="1" applyProtection="1">
      <alignment horizontal="center" vertical="center" shrinkToFit="1"/>
      <protection locked="0"/>
    </xf>
    <xf numFmtId="0" fontId="23" fillId="0" borderId="63" xfId="49" applyFont="1" applyFill="1" applyBorder="1" applyAlignment="1" applyProtection="1">
      <alignment horizontal="center" vertical="center"/>
      <protection hidden="1"/>
    </xf>
    <xf numFmtId="0" fontId="23" fillId="0" borderId="58" xfId="49" applyFont="1" applyFill="1" applyBorder="1" applyAlignment="1" applyProtection="1">
      <alignment horizontal="center" vertical="center"/>
      <protection hidden="1"/>
    </xf>
    <xf numFmtId="0" fontId="23" fillId="0" borderId="64" xfId="49" applyFont="1" applyFill="1" applyBorder="1" applyAlignment="1" applyProtection="1">
      <alignment horizontal="center" vertical="center"/>
      <protection hidden="1"/>
    </xf>
    <xf numFmtId="0" fontId="31" fillId="0" borderId="33" xfId="49" applyFont="1" applyFill="1" applyBorder="1" applyAlignment="1" applyProtection="1">
      <alignment horizontal="center" vertical="center"/>
      <protection hidden="1"/>
    </xf>
    <xf numFmtId="0" fontId="31" fillId="0" borderId="34" xfId="49" applyFont="1" applyFill="1" applyBorder="1" applyAlignment="1" applyProtection="1">
      <alignment horizontal="center" vertical="center"/>
      <protection hidden="1"/>
    </xf>
    <xf numFmtId="20" fontId="3" fillId="35" borderId="25" xfId="49" applyNumberFormat="1" applyFill="1" applyBorder="1" applyAlignment="1" applyProtection="1">
      <alignment horizontal="center" vertical="center"/>
      <protection locked="0"/>
    </xf>
    <xf numFmtId="20" fontId="3" fillId="35" borderId="23" xfId="49" applyNumberFormat="1" applyFill="1" applyBorder="1" applyAlignment="1" applyProtection="1">
      <alignment horizontal="center" vertical="center"/>
      <protection locked="0"/>
    </xf>
    <xf numFmtId="20" fontId="3" fillId="35" borderId="24" xfId="49" applyNumberFormat="1" applyFill="1" applyBorder="1" applyAlignment="1" applyProtection="1">
      <alignment horizontal="center" vertical="center"/>
      <protection locked="0"/>
    </xf>
    <xf numFmtId="0" fontId="10" fillId="0" borderId="51" xfId="49" applyFont="1" applyFill="1" applyBorder="1" applyAlignment="1" applyProtection="1">
      <alignment horizontal="center" vertical="center"/>
      <protection hidden="1"/>
    </xf>
    <xf numFmtId="0" fontId="4" fillId="35" borderId="13" xfId="49" applyFont="1" applyFill="1" applyBorder="1" applyAlignment="1" applyProtection="1">
      <alignment horizontal="center" vertical="center" wrapText="1"/>
      <protection locked="0"/>
    </xf>
    <xf numFmtId="0" fontId="3" fillId="35" borderId="0" xfId="49" applyFont="1" applyFill="1" applyBorder="1" applyAlignment="1" applyProtection="1">
      <alignment horizontal="center"/>
      <protection locked="0"/>
    </xf>
    <xf numFmtId="0" fontId="5" fillId="35" borderId="18" xfId="49" applyFont="1" applyFill="1" applyBorder="1" applyAlignment="1" applyProtection="1">
      <alignment horizontal="center" vertical="center" wrapText="1"/>
      <protection locked="0"/>
    </xf>
    <xf numFmtId="4" fontId="3" fillId="0" borderId="25" xfId="49" applyNumberFormat="1" applyFont="1" applyFill="1" applyBorder="1" applyAlignment="1" applyProtection="1">
      <alignment horizontal="center" vertical="center"/>
      <protection hidden="1"/>
    </xf>
    <xf numFmtId="4" fontId="3" fillId="0" borderId="24" xfId="49" applyNumberFormat="1" applyFont="1" applyFill="1" applyBorder="1" applyAlignment="1" applyProtection="1">
      <alignment horizontal="center" vertical="center"/>
      <protection hidden="1"/>
    </xf>
    <xf numFmtId="0" fontId="17" fillId="35" borderId="15" xfId="49" applyFont="1" applyFill="1" applyBorder="1" applyAlignment="1" applyProtection="1">
      <alignment horizontal="center" vertical="top" wrapText="1"/>
      <protection locked="0"/>
    </xf>
    <xf numFmtId="0" fontId="17" fillId="35" borderId="0" xfId="49" applyFont="1" applyFill="1" applyBorder="1" applyAlignment="1" applyProtection="1">
      <alignment horizontal="center" vertical="top" wrapText="1"/>
      <protection locked="0"/>
    </xf>
    <xf numFmtId="0" fontId="17" fillId="35" borderId="16" xfId="49" applyFont="1" applyFill="1" applyBorder="1" applyAlignment="1" applyProtection="1">
      <alignment horizontal="center" vertical="top" wrapText="1"/>
      <protection locked="0"/>
    </xf>
    <xf numFmtId="0" fontId="12" fillId="0" borderId="29" xfId="49" applyFont="1" applyFill="1" applyBorder="1" applyAlignment="1" applyProtection="1">
      <alignment horizontal="left" vertical="center" wrapText="1"/>
      <protection locked="0"/>
    </xf>
    <xf numFmtId="0" fontId="12" fillId="0" borderId="16" xfId="49" applyFont="1" applyFill="1" applyBorder="1" applyAlignment="1" applyProtection="1">
      <alignment horizontal="left" vertical="center" wrapText="1"/>
      <protection locked="0"/>
    </xf>
    <xf numFmtId="0" fontId="12" fillId="0" borderId="19" xfId="49" applyFont="1" applyFill="1" applyBorder="1" applyAlignment="1" applyProtection="1">
      <alignment horizontal="left" vertical="center" wrapText="1"/>
      <protection locked="0"/>
    </xf>
    <xf numFmtId="4" fontId="63" fillId="0" borderId="36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4" fontId="63" fillId="0" borderId="32" xfId="0" applyNumberFormat="1" applyFont="1" applyBorder="1" applyAlignment="1">
      <alignment horizontal="center" vertical="center" wrapText="1"/>
    </xf>
    <xf numFmtId="9" fontId="0" fillId="0" borderId="32" xfId="0" applyNumberFormat="1" applyBorder="1" applyAlignment="1">
      <alignment horizontal="center" vertical="center" wrapText="1"/>
    </xf>
    <xf numFmtId="9" fontId="0" fillId="0" borderId="43" xfId="0" applyNumberFormat="1" applyBorder="1" applyAlignment="1">
      <alignment horizontal="center" vertical="center" wrapText="1"/>
    </xf>
    <xf numFmtId="4" fontId="63" fillId="0" borderId="39" xfId="0" applyNumberFormat="1" applyFont="1" applyBorder="1" applyAlignment="1">
      <alignment horizontal="center" vertical="center" wrapText="1"/>
    </xf>
    <xf numFmtId="175" fontId="63" fillId="0" borderId="32" xfId="0" applyNumberFormat="1" applyFont="1" applyBorder="1" applyAlignment="1">
      <alignment horizontal="center" vertical="center" wrapText="1"/>
    </xf>
    <xf numFmtId="175" fontId="63" fillId="0" borderId="43" xfId="0" applyNumberFormat="1" applyFont="1" applyBorder="1" applyAlignment="1">
      <alignment horizontal="center" vertical="center" wrapText="1"/>
    </xf>
    <xf numFmtId="4" fontId="52" fillId="0" borderId="65" xfId="0" applyNumberFormat="1" applyFont="1" applyBorder="1" applyAlignment="1">
      <alignment horizontal="center" vertical="center" textRotation="90" wrapText="1"/>
    </xf>
    <xf numFmtId="4" fontId="52" fillId="0" borderId="66" xfId="0" applyNumberFormat="1" applyFont="1" applyBorder="1" applyAlignment="1">
      <alignment horizontal="center" vertical="center" textRotation="90" wrapText="1"/>
    </xf>
    <xf numFmtId="4" fontId="52" fillId="0" borderId="67" xfId="0" applyNumberFormat="1" applyFont="1" applyBorder="1" applyAlignment="1">
      <alignment horizontal="center" vertical="center" textRotation="90" wrapText="1"/>
    </xf>
    <xf numFmtId="4" fontId="63" fillId="0" borderId="43" xfId="0" applyNumberFormat="1" applyFont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70" fillId="0" borderId="69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1" fillId="0" borderId="68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 textRotation="90" wrapText="1"/>
    </xf>
    <xf numFmtId="49" fontId="72" fillId="0" borderId="69" xfId="0" applyNumberFormat="1" applyFont="1" applyBorder="1" applyAlignment="1">
      <alignment horizontal="center" vertical="center" wrapText="1"/>
    </xf>
    <xf numFmtId="49" fontId="72" fillId="0" borderId="34" xfId="0" applyNumberFormat="1" applyFont="1" applyBorder="1" applyAlignment="1">
      <alignment horizontal="center" vertical="center" wrapText="1"/>
    </xf>
    <xf numFmtId="49" fontId="72" fillId="0" borderId="38" xfId="0" applyNumberFormat="1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9" fontId="0" fillId="0" borderId="65" xfId="0" applyNumberFormat="1" applyFont="1" applyFill="1" applyBorder="1" applyAlignment="1">
      <alignment horizontal="center" vertical="center" wrapText="1"/>
    </xf>
    <xf numFmtId="9" fontId="0" fillId="0" borderId="66" xfId="0" applyNumberFormat="1" applyFont="1" applyFill="1" applyBorder="1" applyAlignment="1">
      <alignment horizontal="center" vertical="center" wrapText="1"/>
    </xf>
    <xf numFmtId="9" fontId="0" fillId="0" borderId="69" xfId="0" applyNumberFormat="1" applyFont="1" applyFill="1" applyBorder="1" applyAlignment="1">
      <alignment horizontal="center" vertical="center" wrapText="1"/>
    </xf>
    <xf numFmtId="4" fontId="51" fillId="0" borderId="33" xfId="0" applyNumberFormat="1" applyFont="1" applyFill="1" applyBorder="1" applyAlignment="1">
      <alignment horizontal="center" vertical="center"/>
    </xf>
    <xf numFmtId="4" fontId="51" fillId="0" borderId="31" xfId="0" applyNumberFormat="1" applyFont="1" applyFill="1" applyBorder="1" applyAlignment="1">
      <alignment horizontal="center" vertical="center"/>
    </xf>
    <xf numFmtId="4" fontId="51" fillId="0" borderId="34" xfId="0" applyNumberFormat="1" applyFont="1" applyFill="1" applyBorder="1" applyAlignment="1">
      <alignment horizontal="center" vertical="center"/>
    </xf>
    <xf numFmtId="4" fontId="63" fillId="0" borderId="36" xfId="0" applyNumberFormat="1" applyFont="1" applyBorder="1" applyAlignment="1">
      <alignment horizontal="center" vertical="center"/>
    </xf>
    <xf numFmtId="4" fontId="51" fillId="0" borderId="70" xfId="0" applyNumberFormat="1" applyFont="1" applyFill="1" applyBorder="1" applyAlignment="1">
      <alignment horizontal="center" vertical="center"/>
    </xf>
    <xf numFmtId="175" fontId="64" fillId="0" borderId="32" xfId="0" applyNumberFormat="1" applyFont="1" applyBorder="1" applyAlignment="1">
      <alignment horizontal="center" vertical="center" wrapText="1"/>
    </xf>
    <xf numFmtId="4" fontId="63" fillId="0" borderId="32" xfId="0" applyNumberFormat="1" applyFont="1" applyBorder="1" applyAlignment="1">
      <alignment horizontal="center" vertical="center"/>
    </xf>
    <xf numFmtId="4" fontId="51" fillId="0" borderId="33" xfId="0" applyNumberFormat="1" applyFont="1" applyBorder="1" applyAlignment="1">
      <alignment horizontal="center" vertical="center"/>
    </xf>
    <xf numFmtId="4" fontId="51" fillId="0" borderId="31" xfId="0" applyNumberFormat="1" applyFont="1" applyBorder="1" applyAlignment="1">
      <alignment horizontal="center" vertical="center"/>
    </xf>
    <xf numFmtId="4" fontId="51" fillId="0" borderId="34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42" xfId="0" applyFont="1" applyBorder="1" applyAlignment="1">
      <alignment horizontal="left" vertical="center" wrapText="1"/>
    </xf>
    <xf numFmtId="0" fontId="61" fillId="0" borderId="61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9" fontId="0" fillId="0" borderId="67" xfId="0" applyNumberFormat="1" applyFont="1" applyFill="1" applyBorder="1" applyAlignment="1">
      <alignment horizontal="center" vertical="center" wrapText="1"/>
    </xf>
    <xf numFmtId="175" fontId="62" fillId="0" borderId="32" xfId="0" applyNumberFormat="1" applyFont="1" applyBorder="1" applyAlignment="1">
      <alignment horizontal="center" vertical="center" wrapText="1"/>
    </xf>
    <xf numFmtId="175" fontId="59" fillId="0" borderId="32" xfId="0" applyNumberFormat="1" applyFont="1" applyBorder="1" applyAlignment="1">
      <alignment horizontal="center" vertical="center" wrapText="1"/>
    </xf>
    <xf numFmtId="175" fontId="59" fillId="0" borderId="43" xfId="0" applyNumberFormat="1" applyFont="1" applyBorder="1" applyAlignment="1">
      <alignment horizontal="center" vertical="center" wrapText="1"/>
    </xf>
    <xf numFmtId="0" fontId="58" fillId="41" borderId="25" xfId="0" applyFont="1" applyFill="1" applyBorder="1" applyAlignment="1">
      <alignment horizontal="center" vertical="center"/>
    </xf>
    <xf numFmtId="0" fontId="58" fillId="41" borderId="23" xfId="0" applyFont="1" applyFill="1" applyBorder="1" applyAlignment="1">
      <alignment horizontal="center" vertical="center"/>
    </xf>
    <xf numFmtId="0" fontId="58" fillId="41" borderId="29" xfId="0" applyFont="1" applyFill="1" applyBorder="1" applyAlignment="1">
      <alignment horizontal="center" vertical="center"/>
    </xf>
    <xf numFmtId="9" fontId="0" fillId="0" borderId="65" xfId="0" applyNumberFormat="1" applyFont="1" applyBorder="1" applyAlignment="1">
      <alignment horizontal="center" vertical="center" wrapText="1"/>
    </xf>
    <xf numFmtId="9" fontId="0" fillId="0" borderId="66" xfId="0" applyNumberFormat="1" applyFont="1" applyBorder="1" applyAlignment="1">
      <alignment horizontal="center" vertical="center" wrapText="1"/>
    </xf>
    <xf numFmtId="9" fontId="0" fillId="0" borderId="69" xfId="0" applyNumberFormat="1" applyFont="1" applyBorder="1" applyAlignment="1">
      <alignment horizontal="center" vertical="center" wrapText="1"/>
    </xf>
    <xf numFmtId="175" fontId="64" fillId="0" borderId="43" xfId="0" applyNumberFormat="1" applyFont="1" applyBorder="1" applyAlignment="1">
      <alignment horizontal="center" vertical="center" wrapText="1"/>
    </xf>
    <xf numFmtId="4" fontId="52" fillId="0" borderId="69" xfId="0" applyNumberFormat="1" applyFont="1" applyBorder="1" applyAlignment="1">
      <alignment horizontal="center" vertical="center" textRotation="90" wrapText="1"/>
    </xf>
    <xf numFmtId="0" fontId="69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5" fontId="64" fillId="0" borderId="32" xfId="0" applyNumberFormat="1" applyFont="1" applyBorder="1" applyAlignment="1">
      <alignment horizontal="center" vertical="center"/>
    </xf>
    <xf numFmtId="175" fontId="63" fillId="0" borderId="32" xfId="0" applyNumberFormat="1" applyFont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8" fillId="41" borderId="51" xfId="0" applyFont="1" applyFill="1" applyBorder="1" applyAlignment="1">
      <alignment horizontal="center" vertical="center"/>
    </xf>
    <xf numFmtId="0" fontId="58" fillId="41" borderId="71" xfId="0" applyFont="1" applyFill="1" applyBorder="1" applyAlignment="1">
      <alignment horizontal="center" vertical="center"/>
    </xf>
    <xf numFmtId="9" fontId="0" fillId="0" borderId="67" xfId="0" applyNumberFormat="1" applyFont="1" applyBorder="1" applyAlignment="1">
      <alignment horizontal="center" vertical="center" wrapText="1"/>
    </xf>
    <xf numFmtId="4" fontId="51" fillId="0" borderId="7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33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173" fontId="47" fillId="0" borderId="33" xfId="0" applyNumberFormat="1" applyFont="1" applyBorder="1" applyAlignment="1">
      <alignment horizontal="center" vertical="center"/>
    </xf>
    <xf numFmtId="173" fontId="47" fillId="0" borderId="31" xfId="0" applyNumberFormat="1" applyFont="1" applyBorder="1" applyAlignment="1">
      <alignment horizontal="center" vertical="center"/>
    </xf>
    <xf numFmtId="173" fontId="47" fillId="0" borderId="3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46" fillId="0" borderId="33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46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Diárias preenchimento automatico" xfId="47"/>
    <cellStyle name="Neutra" xfId="48"/>
    <cellStyle name="Normal_Diárias preenchimento automatico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66675</xdr:rowOff>
    </xdr:from>
    <xdr:to>
      <xdr:col>3</xdr:col>
      <xdr:colOff>142875</xdr:colOff>
      <xdr:row>4</xdr:row>
      <xdr:rowOff>171450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51435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66675</xdr:rowOff>
    </xdr:from>
    <xdr:to>
      <xdr:col>3</xdr:col>
      <xdr:colOff>142875</xdr:colOff>
      <xdr:row>4</xdr:row>
      <xdr:rowOff>171450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51435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R96"/>
  <sheetViews>
    <sheetView showGridLines="0" showZeros="0" defaultGridColor="0" zoomScale="68" zoomScaleNormal="68" zoomScalePageLayoutView="0" colorId="8" workbookViewId="0" topLeftCell="A1">
      <selection activeCell="B29" sqref="B29:T31"/>
    </sheetView>
  </sheetViews>
  <sheetFormatPr defaultColWidth="11.421875" defaultRowHeight="12.75"/>
  <cols>
    <col min="1" max="1" width="1.57421875" style="95" customWidth="1"/>
    <col min="2" max="2" width="4.7109375" style="95" customWidth="1"/>
    <col min="3" max="3" width="2.7109375" style="95" customWidth="1"/>
    <col min="4" max="4" width="4.7109375" style="95" customWidth="1"/>
    <col min="5" max="5" width="5.28125" style="95" customWidth="1"/>
    <col min="6" max="6" width="9.7109375" style="95" customWidth="1"/>
    <col min="7" max="7" width="5.7109375" style="95" customWidth="1"/>
    <col min="8" max="9" width="4.421875" style="95" customWidth="1"/>
    <col min="10" max="10" width="4.7109375" style="95" customWidth="1"/>
    <col min="11" max="11" width="8.421875" style="95" customWidth="1"/>
    <col min="12" max="12" width="4.7109375" style="95" customWidth="1"/>
    <col min="13" max="13" width="3.421875" style="95" customWidth="1"/>
    <col min="14" max="15" width="3.28125" style="95" customWidth="1"/>
    <col min="16" max="16" width="4.28125" style="95" customWidth="1"/>
    <col min="17" max="17" width="7.8515625" style="95" customWidth="1"/>
    <col min="18" max="18" width="4.28125" style="95" customWidth="1"/>
    <col min="19" max="19" width="8.28125" style="95" customWidth="1"/>
    <col min="20" max="26" width="4.28125" style="95" customWidth="1"/>
    <col min="27" max="27" width="2.7109375" style="95" customWidth="1"/>
    <col min="28" max="28" width="7.28125" style="95" customWidth="1"/>
    <col min="29" max="29" width="6.28125" style="95" customWidth="1"/>
    <col min="30" max="30" width="8.28125" style="95" customWidth="1"/>
    <col min="31" max="31" width="10.28125" style="95" customWidth="1"/>
    <col min="32" max="32" width="7.421875" style="95" hidden="1" customWidth="1"/>
    <col min="33" max="33" width="10.7109375" style="95" hidden="1" customWidth="1"/>
    <col min="34" max="34" width="11.421875" style="95" hidden="1" customWidth="1"/>
    <col min="35" max="35" width="8.28125" style="95" hidden="1" customWidth="1"/>
    <col min="36" max="36" width="25.8515625" style="95" hidden="1" customWidth="1"/>
    <col min="37" max="39" width="11.421875" style="95" hidden="1" customWidth="1"/>
    <col min="40" max="40" width="15.421875" style="95" hidden="1" customWidth="1"/>
    <col min="41" max="41" width="17.7109375" style="95" hidden="1" customWidth="1"/>
    <col min="42" max="42" width="12.57421875" style="95" hidden="1" customWidth="1"/>
    <col min="43" max="46" width="11.7109375" style="95" hidden="1" customWidth="1"/>
    <col min="47" max="47" width="16.7109375" style="95" hidden="1" customWidth="1"/>
    <col min="48" max="48" width="17.7109375" style="95" hidden="1" customWidth="1"/>
    <col min="49" max="49" width="11.7109375" style="95" hidden="1" customWidth="1"/>
    <col min="50" max="50" width="11.7109375" style="95" customWidth="1"/>
    <col min="51" max="51" width="7.421875" style="95" bestFit="1" customWidth="1"/>
    <col min="52" max="52" width="17.7109375" style="95" customWidth="1"/>
    <col min="53" max="53" width="16.8515625" style="95" customWidth="1"/>
    <col min="54" max="16384" width="11.421875" style="95" customWidth="1"/>
  </cols>
  <sheetData>
    <row r="1" spans="1:33" ht="4.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4" ht="15.75" customHeight="1" thickTop="1">
      <c r="A2" s="8"/>
      <c r="B2" s="9"/>
      <c r="C2" s="10"/>
      <c r="D2" s="10"/>
      <c r="E2" s="10"/>
      <c r="F2" s="350" t="s">
        <v>290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11"/>
      <c r="AF2" s="127"/>
      <c r="AG2" s="127"/>
      <c r="AH2" s="128"/>
    </row>
    <row r="3" spans="1:34" ht="12.75" customHeight="1">
      <c r="A3" s="8"/>
      <c r="B3" s="12"/>
      <c r="C3" s="13"/>
      <c r="D3" s="13"/>
      <c r="E3" s="13"/>
      <c r="F3" s="351" t="s">
        <v>299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14"/>
      <c r="AF3" s="127"/>
      <c r="AG3" s="127"/>
      <c r="AH3" s="128"/>
    </row>
    <row r="4" spans="1:34" ht="14.25" customHeight="1">
      <c r="A4" s="8"/>
      <c r="B4" s="12"/>
      <c r="C4" s="13"/>
      <c r="D4" s="13"/>
      <c r="E4" s="13"/>
      <c r="F4" s="351" t="s">
        <v>295</v>
      </c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14"/>
      <c r="AF4" s="127"/>
      <c r="AG4" s="127"/>
      <c r="AH4" s="128"/>
    </row>
    <row r="5" spans="1:34" ht="18" customHeight="1" thickBot="1">
      <c r="A5" s="8"/>
      <c r="B5" s="15"/>
      <c r="C5" s="16"/>
      <c r="D5" s="16"/>
      <c r="E5" s="16"/>
      <c r="F5" s="352" t="s">
        <v>11</v>
      </c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17"/>
      <c r="AF5" s="127"/>
      <c r="AG5" s="127"/>
      <c r="AH5" s="128"/>
    </row>
    <row r="6" spans="1:33" ht="7.5" customHeight="1" thickBot="1" thickTop="1">
      <c r="A6" s="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27"/>
      <c r="AG6" s="127"/>
    </row>
    <row r="7" spans="1:34" s="37" customFormat="1" ht="9.75" customHeight="1" thickTop="1">
      <c r="A7" s="8"/>
      <c r="B7" s="19" t="s">
        <v>8</v>
      </c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2" t="s">
        <v>9</v>
      </c>
      <c r="O7" s="20"/>
      <c r="P7" s="20"/>
      <c r="Q7" s="21"/>
      <c r="R7" s="21"/>
      <c r="S7" s="21"/>
      <c r="T7" s="19" t="s">
        <v>0</v>
      </c>
      <c r="U7" s="23"/>
      <c r="V7" s="21"/>
      <c r="W7" s="23"/>
      <c r="X7" s="20"/>
      <c r="Y7" s="21"/>
      <c r="Z7" s="21"/>
      <c r="AA7" s="21"/>
      <c r="AB7" s="24"/>
      <c r="AC7" s="25" t="s">
        <v>2</v>
      </c>
      <c r="AD7" s="21"/>
      <c r="AE7" s="26"/>
      <c r="AF7" s="127"/>
      <c r="AG7" s="127"/>
      <c r="AH7" s="39"/>
    </row>
    <row r="8" spans="1:34" ht="16.5" customHeight="1">
      <c r="A8" s="8"/>
      <c r="B8" s="422" t="s">
        <v>310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5"/>
      <c r="N8" s="403" t="s">
        <v>311</v>
      </c>
      <c r="O8" s="404"/>
      <c r="P8" s="404"/>
      <c r="Q8" s="404"/>
      <c r="R8" s="404"/>
      <c r="S8" s="405"/>
      <c r="T8" s="304" t="s">
        <v>312</v>
      </c>
      <c r="U8" s="305"/>
      <c r="V8" s="305"/>
      <c r="W8" s="305"/>
      <c r="X8" s="305"/>
      <c r="Y8" s="305"/>
      <c r="Z8" s="305"/>
      <c r="AA8" s="305"/>
      <c r="AB8" s="306"/>
      <c r="AC8" s="353">
        <v>41153</v>
      </c>
      <c r="AD8" s="354"/>
      <c r="AE8" s="355"/>
      <c r="AF8" s="127"/>
      <c r="AG8" s="127"/>
      <c r="AH8" s="129"/>
    </row>
    <row r="9" spans="1:34" s="37" customFormat="1" ht="9.75" customHeight="1">
      <c r="A9" s="8"/>
      <c r="B9" s="27" t="s">
        <v>101</v>
      </c>
      <c r="C9" s="28"/>
      <c r="D9" s="29"/>
      <c r="E9" s="30" t="s">
        <v>14</v>
      </c>
      <c r="F9" s="28"/>
      <c r="G9" s="28"/>
      <c r="H9" s="28"/>
      <c r="I9" s="28"/>
      <c r="J9" s="28"/>
      <c r="K9" s="30" t="s">
        <v>151</v>
      </c>
      <c r="L9" s="28"/>
      <c r="M9" s="31"/>
      <c r="N9" s="32" t="s">
        <v>17</v>
      </c>
      <c r="O9" s="33"/>
      <c r="P9" s="34"/>
      <c r="Q9" s="34"/>
      <c r="R9" s="31"/>
      <c r="S9" s="362" t="s">
        <v>144</v>
      </c>
      <c r="T9" s="363"/>
      <c r="U9" s="364"/>
      <c r="V9" s="36" t="s">
        <v>15</v>
      </c>
      <c r="X9" s="38"/>
      <c r="Y9" s="38"/>
      <c r="Z9" s="36" t="s">
        <v>108</v>
      </c>
      <c r="AA9" s="39"/>
      <c r="AB9" s="40"/>
      <c r="AC9" s="32" t="s">
        <v>13</v>
      </c>
      <c r="AD9" s="33"/>
      <c r="AE9" s="41"/>
      <c r="AF9" s="127"/>
      <c r="AG9" s="127"/>
      <c r="AH9" s="39"/>
    </row>
    <row r="10" spans="1:34" s="37" customFormat="1" ht="8.25" customHeight="1">
      <c r="A10" s="8"/>
      <c r="B10" s="424" t="s">
        <v>313</v>
      </c>
      <c r="C10" s="425"/>
      <c r="D10" s="426"/>
      <c r="E10" s="430" t="s">
        <v>301</v>
      </c>
      <c r="F10" s="431"/>
      <c r="G10" s="431"/>
      <c r="H10" s="431"/>
      <c r="I10" s="431"/>
      <c r="J10" s="432"/>
      <c r="K10" s="410">
        <v>3213.17</v>
      </c>
      <c r="L10" s="411"/>
      <c r="M10" s="412"/>
      <c r="N10" s="416">
        <f>+K10/2</f>
        <v>1606.59</v>
      </c>
      <c r="O10" s="417"/>
      <c r="P10" s="417"/>
      <c r="Q10" s="417"/>
      <c r="R10" s="418"/>
      <c r="S10" s="35" t="s">
        <v>102</v>
      </c>
      <c r="T10" s="362" t="s">
        <v>103</v>
      </c>
      <c r="U10" s="364"/>
      <c r="V10" s="356">
        <v>18.44</v>
      </c>
      <c r="W10" s="357"/>
      <c r="X10" s="357"/>
      <c r="Y10" s="358"/>
      <c r="Z10" s="367">
        <v>9</v>
      </c>
      <c r="AA10" s="294" t="s">
        <v>10</v>
      </c>
      <c r="AB10" s="295"/>
      <c r="AC10" s="298">
        <f>+Z10*V10</f>
        <v>165.96</v>
      </c>
      <c r="AD10" s="299"/>
      <c r="AE10" s="300"/>
      <c r="AF10" s="127"/>
      <c r="AG10" s="127"/>
      <c r="AH10" s="39"/>
    </row>
    <row r="11" spans="1:34" ht="10.5" customHeight="1" thickBot="1">
      <c r="A11" s="8"/>
      <c r="B11" s="427"/>
      <c r="C11" s="428"/>
      <c r="D11" s="429"/>
      <c r="E11" s="433"/>
      <c r="F11" s="434"/>
      <c r="G11" s="434"/>
      <c r="H11" s="434"/>
      <c r="I11" s="434"/>
      <c r="J11" s="435"/>
      <c r="K11" s="413"/>
      <c r="L11" s="414"/>
      <c r="M11" s="415"/>
      <c r="N11" s="419"/>
      <c r="O11" s="420"/>
      <c r="P11" s="420"/>
      <c r="Q11" s="420"/>
      <c r="R11" s="421"/>
      <c r="S11" s="114"/>
      <c r="T11" s="365" t="s">
        <v>291</v>
      </c>
      <c r="U11" s="366"/>
      <c r="V11" s="359"/>
      <c r="W11" s="360"/>
      <c r="X11" s="360"/>
      <c r="Y11" s="361"/>
      <c r="Z11" s="368"/>
      <c r="AA11" s="296"/>
      <c r="AB11" s="297"/>
      <c r="AC11" s="301"/>
      <c r="AD11" s="302"/>
      <c r="AE11" s="303"/>
      <c r="AF11" s="127"/>
      <c r="AG11" s="127"/>
      <c r="AH11" s="130"/>
    </row>
    <row r="12" spans="1:34" s="132" customFormat="1" ht="7.5" customHeight="1" thickBot="1" thickTop="1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113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127"/>
      <c r="AG12" s="127"/>
      <c r="AH12" s="131"/>
    </row>
    <row r="13" spans="1:34" s="134" customFormat="1" ht="12" customHeight="1" thickTop="1">
      <c r="A13" s="8"/>
      <c r="B13" s="258" t="s">
        <v>95</v>
      </c>
      <c r="C13" s="259"/>
      <c r="D13" s="259"/>
      <c r="E13" s="260"/>
      <c r="F13" s="48" t="s">
        <v>136</v>
      </c>
      <c r="G13" s="406" t="s">
        <v>137</v>
      </c>
      <c r="H13" s="406"/>
      <c r="I13" s="407"/>
      <c r="J13" s="436" t="s">
        <v>18</v>
      </c>
      <c r="K13" s="436"/>
      <c r="L13" s="436" t="s">
        <v>6</v>
      </c>
      <c r="M13" s="436"/>
      <c r="N13" s="436"/>
      <c r="O13" s="436"/>
      <c r="P13" s="440" t="s">
        <v>140</v>
      </c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2"/>
      <c r="AE13" s="273" t="s">
        <v>104</v>
      </c>
      <c r="AF13" s="127"/>
      <c r="AG13" s="127"/>
      <c r="AH13" s="133"/>
    </row>
    <row r="14" spans="1:34" s="134" customFormat="1" ht="12" customHeight="1">
      <c r="A14" s="8"/>
      <c r="B14" s="261"/>
      <c r="C14" s="262"/>
      <c r="D14" s="262"/>
      <c r="E14" s="263"/>
      <c r="F14" s="49" t="s">
        <v>131</v>
      </c>
      <c r="G14" s="408"/>
      <c r="H14" s="408"/>
      <c r="I14" s="409"/>
      <c r="J14" s="370"/>
      <c r="K14" s="370"/>
      <c r="L14" s="370"/>
      <c r="M14" s="370"/>
      <c r="N14" s="370"/>
      <c r="O14" s="370"/>
      <c r="P14" s="290" t="s">
        <v>96</v>
      </c>
      <c r="Q14" s="290" t="s">
        <v>112</v>
      </c>
      <c r="R14" s="290" t="s">
        <v>113</v>
      </c>
      <c r="S14" s="290"/>
      <c r="T14" s="290"/>
      <c r="U14" s="290"/>
      <c r="V14" s="290"/>
      <c r="W14" s="290" t="s">
        <v>111</v>
      </c>
      <c r="X14" s="290"/>
      <c r="Y14" s="290"/>
      <c r="Z14" s="290"/>
      <c r="AA14" s="290"/>
      <c r="AB14" s="290"/>
      <c r="AC14" s="369" t="s">
        <v>96</v>
      </c>
      <c r="AD14" s="443" t="s">
        <v>110</v>
      </c>
      <c r="AE14" s="274"/>
      <c r="AF14" s="127"/>
      <c r="AG14" s="127"/>
      <c r="AH14" s="135"/>
    </row>
    <row r="15" spans="1:38" s="134" customFormat="1" ht="12" customHeight="1">
      <c r="A15" s="8"/>
      <c r="B15" s="264"/>
      <c r="C15" s="265"/>
      <c r="D15" s="265"/>
      <c r="E15" s="266"/>
      <c r="F15" s="52" t="s">
        <v>111</v>
      </c>
      <c r="G15" s="408"/>
      <c r="H15" s="408"/>
      <c r="I15" s="409"/>
      <c r="J15" s="53" t="s">
        <v>1</v>
      </c>
      <c r="K15" s="54" t="s">
        <v>7</v>
      </c>
      <c r="L15" s="51" t="s">
        <v>1</v>
      </c>
      <c r="M15" s="288" t="s">
        <v>7</v>
      </c>
      <c r="N15" s="448"/>
      <c r="O15" s="289"/>
      <c r="P15" s="290"/>
      <c r="Q15" s="290"/>
      <c r="R15" s="50" t="s">
        <v>96</v>
      </c>
      <c r="S15" s="50" t="s">
        <v>97</v>
      </c>
      <c r="T15" s="50" t="s">
        <v>96</v>
      </c>
      <c r="U15" s="288" t="s">
        <v>98</v>
      </c>
      <c r="V15" s="289"/>
      <c r="W15" s="50" t="s">
        <v>96</v>
      </c>
      <c r="X15" s="288" t="s">
        <v>99</v>
      </c>
      <c r="Y15" s="289"/>
      <c r="Z15" s="50" t="s">
        <v>96</v>
      </c>
      <c r="AA15" s="288" t="s">
        <v>100</v>
      </c>
      <c r="AB15" s="289"/>
      <c r="AC15" s="370"/>
      <c r="AD15" s="444"/>
      <c r="AE15" s="275"/>
      <c r="AF15" s="127"/>
      <c r="AG15" s="127"/>
      <c r="AH15" s="135"/>
      <c r="AI15" s="136"/>
      <c r="AJ15" s="136"/>
      <c r="AK15" s="137"/>
      <c r="AL15" s="137"/>
    </row>
    <row r="16" spans="1:38" s="142" customFormat="1" ht="12.75">
      <c r="A16" s="8"/>
      <c r="B16" s="423" t="s">
        <v>305</v>
      </c>
      <c r="C16" s="256"/>
      <c r="D16" s="256"/>
      <c r="E16" s="257"/>
      <c r="F16" s="115">
        <v>5</v>
      </c>
      <c r="G16" s="437" t="s">
        <v>300</v>
      </c>
      <c r="H16" s="438"/>
      <c r="I16" s="439"/>
      <c r="J16" s="116">
        <v>21</v>
      </c>
      <c r="K16" s="117">
        <v>0.270833333333333</v>
      </c>
      <c r="L16" s="194">
        <v>21</v>
      </c>
      <c r="M16" s="445">
        <v>0.791666666666667</v>
      </c>
      <c r="N16" s="446"/>
      <c r="O16" s="447"/>
      <c r="P16" s="118"/>
      <c r="Q16" s="109">
        <f>IF(P16="",0,VLOOKUP(F16,AN$87:AU$91,3,FALSE)*P16)</f>
        <v>0</v>
      </c>
      <c r="R16" s="118"/>
      <c r="S16" s="109">
        <f aca="true" t="shared" si="0" ref="S16:S27">IF(R16="",0,VLOOKUP(F16,AN$87:AU$91,4,FALSE)*R16)</f>
        <v>0</v>
      </c>
      <c r="T16" s="118"/>
      <c r="U16" s="253">
        <f aca="true" t="shared" si="1" ref="U16:U27">IF(T16="",0,VLOOKUP(F16,AN$87:AU$91,5,FALSE)*T16)</f>
        <v>0</v>
      </c>
      <c r="V16" s="254" t="e">
        <f aca="true" t="shared" si="2" ref="V16:V27">IF(U16="",0,VLOOKUP(J$16,AR$87:AS$91,3,FALSE)*U16)</f>
        <v>#N/A</v>
      </c>
      <c r="W16" s="118">
        <v>1</v>
      </c>
      <c r="X16" s="253">
        <f aca="true" t="shared" si="3" ref="X16:X27">IF(W16="",0,VLOOKUP(F16,AN$87:AU$91,6,FALSE)*W16)</f>
        <v>33.19</v>
      </c>
      <c r="Y16" s="254"/>
      <c r="Z16" s="118"/>
      <c r="AA16" s="253">
        <f aca="true" t="shared" si="4" ref="AA16:AA27">IF(Z16="",0,VLOOKUP(F16,AN$87:AU$91,7,FALSE)*Z16)</f>
        <v>0</v>
      </c>
      <c r="AB16" s="254"/>
      <c r="AC16" s="116"/>
      <c r="AD16" s="109">
        <f aca="true" t="shared" si="5" ref="AD16:AD27">IF(AC16="",0,VLOOKUP(F16,AN$87:AU$91,8,FALSE)*AC16)</f>
        <v>0</v>
      </c>
      <c r="AE16" s="5">
        <f aca="true" t="shared" si="6" ref="AE16:AE27">+Q16+S16+U16+X16+AA16+AD16</f>
        <v>33.19</v>
      </c>
      <c r="AF16" s="127"/>
      <c r="AG16" s="127"/>
      <c r="AH16" s="138"/>
      <c r="AI16" s="139"/>
      <c r="AJ16" s="7"/>
      <c r="AK16" s="140"/>
      <c r="AL16" s="141"/>
    </row>
    <row r="17" spans="1:38" s="142" customFormat="1" ht="12.75">
      <c r="A17" s="8"/>
      <c r="B17" s="255" t="s">
        <v>306</v>
      </c>
      <c r="C17" s="256"/>
      <c r="D17" s="256"/>
      <c r="E17" s="257"/>
      <c r="F17" s="115"/>
      <c r="G17" s="270"/>
      <c r="H17" s="271"/>
      <c r="I17" s="272"/>
      <c r="J17" s="119"/>
      <c r="K17" s="120"/>
      <c r="L17" s="122"/>
      <c r="M17" s="267"/>
      <c r="N17" s="268"/>
      <c r="O17" s="269"/>
      <c r="P17" s="121"/>
      <c r="Q17" s="110">
        <f aca="true" t="shared" si="7" ref="Q17:Q27">IF(P17="",0,VLOOKUP(F17,AN$87:AU$91,3,FALSE)*P17)</f>
        <v>0</v>
      </c>
      <c r="R17" s="121"/>
      <c r="S17" s="110">
        <f t="shared" si="0"/>
        <v>0</v>
      </c>
      <c r="T17" s="121"/>
      <c r="U17" s="251">
        <f t="shared" si="1"/>
        <v>0</v>
      </c>
      <c r="V17" s="252" t="e">
        <f t="shared" si="2"/>
        <v>#N/A</v>
      </c>
      <c r="W17" s="121"/>
      <c r="X17" s="251">
        <f t="shared" si="3"/>
        <v>0</v>
      </c>
      <c r="Y17" s="252"/>
      <c r="Z17" s="121"/>
      <c r="AA17" s="251">
        <f t="shared" si="4"/>
        <v>0</v>
      </c>
      <c r="AB17" s="252"/>
      <c r="AC17" s="121"/>
      <c r="AD17" s="110">
        <f t="shared" si="5"/>
        <v>0</v>
      </c>
      <c r="AE17" s="6">
        <f t="shared" si="6"/>
        <v>0</v>
      </c>
      <c r="AF17" s="127"/>
      <c r="AG17" s="127"/>
      <c r="AH17" s="138"/>
      <c r="AI17" s="139"/>
      <c r="AJ17" s="7"/>
      <c r="AK17" s="143"/>
      <c r="AL17" s="141"/>
    </row>
    <row r="18" spans="1:38" s="142" customFormat="1" ht="12.75">
      <c r="A18" s="8"/>
      <c r="B18" s="255" t="s">
        <v>307</v>
      </c>
      <c r="C18" s="256"/>
      <c r="D18" s="256"/>
      <c r="E18" s="257"/>
      <c r="F18" s="115"/>
      <c r="G18" s="270"/>
      <c r="H18" s="271"/>
      <c r="I18" s="272"/>
      <c r="J18" s="119"/>
      <c r="K18" s="120"/>
      <c r="L18" s="122"/>
      <c r="M18" s="267"/>
      <c r="N18" s="268"/>
      <c r="O18" s="269"/>
      <c r="P18" s="121"/>
      <c r="Q18" s="110">
        <f t="shared" si="7"/>
        <v>0</v>
      </c>
      <c r="R18" s="121"/>
      <c r="S18" s="110">
        <f t="shared" si="0"/>
        <v>0</v>
      </c>
      <c r="T18" s="121"/>
      <c r="U18" s="251">
        <f t="shared" si="1"/>
        <v>0</v>
      </c>
      <c r="V18" s="252" t="e">
        <f t="shared" si="2"/>
        <v>#N/A</v>
      </c>
      <c r="W18" s="121"/>
      <c r="X18" s="251">
        <f t="shared" si="3"/>
        <v>0</v>
      </c>
      <c r="Y18" s="252"/>
      <c r="Z18" s="121"/>
      <c r="AA18" s="251">
        <f t="shared" si="4"/>
        <v>0</v>
      </c>
      <c r="AB18" s="252"/>
      <c r="AC18" s="121"/>
      <c r="AD18" s="110">
        <f t="shared" si="5"/>
        <v>0</v>
      </c>
      <c r="AE18" s="6">
        <f t="shared" si="6"/>
        <v>0</v>
      </c>
      <c r="AF18" s="127"/>
      <c r="AG18" s="127"/>
      <c r="AH18" s="138"/>
      <c r="AI18" s="139"/>
      <c r="AJ18" s="7"/>
      <c r="AK18" s="144"/>
      <c r="AL18" s="141"/>
    </row>
    <row r="19" spans="1:38" s="142" customFormat="1" ht="12.75">
      <c r="A19" s="8"/>
      <c r="B19" s="255" t="s">
        <v>308</v>
      </c>
      <c r="C19" s="256"/>
      <c r="D19" s="256"/>
      <c r="E19" s="257"/>
      <c r="F19" s="115"/>
      <c r="G19" s="270"/>
      <c r="H19" s="271"/>
      <c r="I19" s="272"/>
      <c r="J19" s="122"/>
      <c r="K19" s="120"/>
      <c r="L19" s="122"/>
      <c r="M19" s="267"/>
      <c r="N19" s="268"/>
      <c r="O19" s="269"/>
      <c r="P19" s="121"/>
      <c r="Q19" s="110">
        <f t="shared" si="7"/>
        <v>0</v>
      </c>
      <c r="R19" s="121"/>
      <c r="S19" s="110">
        <f t="shared" si="0"/>
        <v>0</v>
      </c>
      <c r="T19" s="121"/>
      <c r="U19" s="251">
        <f t="shared" si="1"/>
        <v>0</v>
      </c>
      <c r="V19" s="252" t="e">
        <f t="shared" si="2"/>
        <v>#N/A</v>
      </c>
      <c r="W19" s="121"/>
      <c r="X19" s="251">
        <f t="shared" si="3"/>
        <v>0</v>
      </c>
      <c r="Y19" s="252"/>
      <c r="Z19" s="121"/>
      <c r="AA19" s="251">
        <f t="shared" si="4"/>
        <v>0</v>
      </c>
      <c r="AB19" s="252"/>
      <c r="AC19" s="121"/>
      <c r="AD19" s="110">
        <f t="shared" si="5"/>
        <v>0</v>
      </c>
      <c r="AE19" s="6">
        <f t="shared" si="6"/>
        <v>0</v>
      </c>
      <c r="AF19" s="127"/>
      <c r="AG19" s="127"/>
      <c r="AH19" s="138"/>
      <c r="AI19" s="139"/>
      <c r="AJ19" s="7"/>
      <c r="AK19" s="144"/>
      <c r="AL19" s="144"/>
    </row>
    <row r="20" spans="1:38" s="142" customFormat="1" ht="12.75">
      <c r="A20" s="8"/>
      <c r="B20" s="255" t="s">
        <v>309</v>
      </c>
      <c r="C20" s="256"/>
      <c r="D20" s="256"/>
      <c r="E20" s="257"/>
      <c r="F20" s="115"/>
      <c r="G20" s="270"/>
      <c r="H20" s="271"/>
      <c r="I20" s="272"/>
      <c r="J20" s="122"/>
      <c r="K20" s="120"/>
      <c r="L20" s="122"/>
      <c r="M20" s="267"/>
      <c r="N20" s="268"/>
      <c r="O20" s="269"/>
      <c r="P20" s="121"/>
      <c r="Q20" s="110">
        <f t="shared" si="7"/>
        <v>0</v>
      </c>
      <c r="R20" s="121"/>
      <c r="S20" s="110">
        <f t="shared" si="0"/>
        <v>0</v>
      </c>
      <c r="T20" s="121"/>
      <c r="U20" s="251">
        <f t="shared" si="1"/>
        <v>0</v>
      </c>
      <c r="V20" s="252" t="e">
        <f t="shared" si="2"/>
        <v>#N/A</v>
      </c>
      <c r="W20" s="121"/>
      <c r="X20" s="251">
        <f t="shared" si="3"/>
        <v>0</v>
      </c>
      <c r="Y20" s="252"/>
      <c r="Z20" s="121"/>
      <c r="AA20" s="251">
        <f t="shared" si="4"/>
        <v>0</v>
      </c>
      <c r="AB20" s="252"/>
      <c r="AC20" s="121"/>
      <c r="AD20" s="110">
        <f t="shared" si="5"/>
        <v>0</v>
      </c>
      <c r="AE20" s="6">
        <f t="shared" si="6"/>
        <v>0</v>
      </c>
      <c r="AF20" s="127"/>
      <c r="AG20" s="127"/>
      <c r="AH20" s="138"/>
      <c r="AI20" s="139"/>
      <c r="AJ20" s="7"/>
      <c r="AK20" s="144"/>
      <c r="AL20" s="144"/>
    </row>
    <row r="21" spans="1:38" s="142" customFormat="1" ht="12.75">
      <c r="A21" s="8"/>
      <c r="B21" s="255"/>
      <c r="C21" s="256"/>
      <c r="D21" s="256"/>
      <c r="E21" s="257"/>
      <c r="F21" s="115"/>
      <c r="G21" s="270"/>
      <c r="H21" s="271"/>
      <c r="I21" s="272"/>
      <c r="J21" s="122"/>
      <c r="K21" s="120"/>
      <c r="L21" s="122"/>
      <c r="M21" s="267"/>
      <c r="N21" s="268"/>
      <c r="O21" s="269"/>
      <c r="P21" s="121"/>
      <c r="Q21" s="110">
        <f t="shared" si="7"/>
        <v>0</v>
      </c>
      <c r="R21" s="121"/>
      <c r="S21" s="110">
        <f t="shared" si="0"/>
        <v>0</v>
      </c>
      <c r="T21" s="121"/>
      <c r="U21" s="251">
        <f t="shared" si="1"/>
        <v>0</v>
      </c>
      <c r="V21" s="252" t="e">
        <f t="shared" si="2"/>
        <v>#N/A</v>
      </c>
      <c r="W21" s="121"/>
      <c r="X21" s="251">
        <f t="shared" si="3"/>
        <v>0</v>
      </c>
      <c r="Y21" s="252"/>
      <c r="Z21" s="121"/>
      <c r="AA21" s="251">
        <f t="shared" si="4"/>
        <v>0</v>
      </c>
      <c r="AB21" s="252"/>
      <c r="AC21" s="121"/>
      <c r="AD21" s="110">
        <f t="shared" si="5"/>
        <v>0</v>
      </c>
      <c r="AE21" s="6">
        <f t="shared" si="6"/>
        <v>0</v>
      </c>
      <c r="AF21" s="127"/>
      <c r="AG21" s="127"/>
      <c r="AH21" s="138"/>
      <c r="AI21" s="139"/>
      <c r="AJ21" s="7"/>
      <c r="AK21" s="144"/>
      <c r="AL21" s="144"/>
    </row>
    <row r="22" spans="1:38" s="142" customFormat="1" ht="12.75">
      <c r="A22" s="8"/>
      <c r="B22" s="255"/>
      <c r="C22" s="256"/>
      <c r="D22" s="256"/>
      <c r="E22" s="257"/>
      <c r="F22" s="115"/>
      <c r="G22" s="270"/>
      <c r="H22" s="271"/>
      <c r="I22" s="272"/>
      <c r="J22" s="122"/>
      <c r="K22" s="120"/>
      <c r="L22" s="122"/>
      <c r="M22" s="267"/>
      <c r="N22" s="268"/>
      <c r="O22" s="269"/>
      <c r="P22" s="121"/>
      <c r="Q22" s="110">
        <f t="shared" si="7"/>
        <v>0</v>
      </c>
      <c r="R22" s="121"/>
      <c r="S22" s="110">
        <f t="shared" si="0"/>
        <v>0</v>
      </c>
      <c r="T22" s="121"/>
      <c r="U22" s="251">
        <f t="shared" si="1"/>
        <v>0</v>
      </c>
      <c r="V22" s="252" t="e">
        <f t="shared" si="2"/>
        <v>#N/A</v>
      </c>
      <c r="W22" s="121"/>
      <c r="X22" s="251">
        <f t="shared" si="3"/>
        <v>0</v>
      </c>
      <c r="Y22" s="252"/>
      <c r="Z22" s="121"/>
      <c r="AA22" s="251">
        <f t="shared" si="4"/>
        <v>0</v>
      </c>
      <c r="AB22" s="252"/>
      <c r="AC22" s="119"/>
      <c r="AD22" s="110">
        <f t="shared" si="5"/>
        <v>0</v>
      </c>
      <c r="AE22" s="6">
        <f t="shared" si="6"/>
        <v>0</v>
      </c>
      <c r="AF22" s="127"/>
      <c r="AG22" s="127"/>
      <c r="AH22" s="138"/>
      <c r="AI22" s="139"/>
      <c r="AJ22" s="7"/>
      <c r="AK22" s="144"/>
      <c r="AL22" s="144"/>
    </row>
    <row r="23" spans="1:36" ht="12.75">
      <c r="A23" s="8"/>
      <c r="B23" s="255"/>
      <c r="C23" s="256"/>
      <c r="D23" s="256"/>
      <c r="E23" s="257"/>
      <c r="F23" s="115"/>
      <c r="G23" s="270"/>
      <c r="H23" s="271"/>
      <c r="I23" s="272"/>
      <c r="J23" s="123"/>
      <c r="K23" s="120"/>
      <c r="L23" s="122"/>
      <c r="M23" s="267"/>
      <c r="N23" s="268"/>
      <c r="O23" s="269"/>
      <c r="P23" s="121"/>
      <c r="Q23" s="110">
        <f t="shared" si="7"/>
        <v>0</v>
      </c>
      <c r="R23" s="124"/>
      <c r="S23" s="110">
        <f t="shared" si="0"/>
        <v>0</v>
      </c>
      <c r="T23" s="124"/>
      <c r="U23" s="251">
        <f t="shared" si="1"/>
        <v>0</v>
      </c>
      <c r="V23" s="252" t="e">
        <f t="shared" si="2"/>
        <v>#N/A</v>
      </c>
      <c r="W23" s="124"/>
      <c r="X23" s="251">
        <f t="shared" si="3"/>
        <v>0</v>
      </c>
      <c r="Y23" s="252"/>
      <c r="Z23" s="124"/>
      <c r="AA23" s="251">
        <f t="shared" si="4"/>
        <v>0</v>
      </c>
      <c r="AB23" s="252"/>
      <c r="AC23" s="125"/>
      <c r="AD23" s="110">
        <f t="shared" si="5"/>
        <v>0</v>
      </c>
      <c r="AE23" s="6">
        <f t="shared" si="6"/>
        <v>0</v>
      </c>
      <c r="AF23" s="127"/>
      <c r="AG23" s="127"/>
      <c r="AH23" s="145"/>
      <c r="AI23" s="146"/>
      <c r="AJ23" s="1"/>
    </row>
    <row r="24" spans="1:36" ht="12.75">
      <c r="A24" s="8"/>
      <c r="B24" s="255"/>
      <c r="C24" s="256"/>
      <c r="D24" s="256"/>
      <c r="E24" s="257"/>
      <c r="F24" s="115"/>
      <c r="G24" s="270"/>
      <c r="H24" s="271"/>
      <c r="I24" s="272"/>
      <c r="J24" s="123"/>
      <c r="K24" s="120"/>
      <c r="L24" s="122"/>
      <c r="M24" s="267"/>
      <c r="N24" s="268"/>
      <c r="O24" s="269"/>
      <c r="P24" s="121"/>
      <c r="Q24" s="110">
        <f t="shared" si="7"/>
        <v>0</v>
      </c>
      <c r="R24" s="124"/>
      <c r="S24" s="110">
        <f t="shared" si="0"/>
        <v>0</v>
      </c>
      <c r="T24" s="124"/>
      <c r="U24" s="251">
        <f t="shared" si="1"/>
        <v>0</v>
      </c>
      <c r="V24" s="252" t="e">
        <f t="shared" si="2"/>
        <v>#N/A</v>
      </c>
      <c r="W24" s="124"/>
      <c r="X24" s="251">
        <f t="shared" si="3"/>
        <v>0</v>
      </c>
      <c r="Y24" s="252"/>
      <c r="Z24" s="124"/>
      <c r="AA24" s="251">
        <f t="shared" si="4"/>
        <v>0</v>
      </c>
      <c r="AB24" s="252"/>
      <c r="AC24" s="125"/>
      <c r="AD24" s="110">
        <f t="shared" si="5"/>
        <v>0</v>
      </c>
      <c r="AE24" s="6">
        <f t="shared" si="6"/>
        <v>0</v>
      </c>
      <c r="AF24" s="127"/>
      <c r="AG24" s="127"/>
      <c r="AH24" s="145"/>
      <c r="AI24" s="146"/>
      <c r="AJ24" s="1"/>
    </row>
    <row r="25" spans="1:36" ht="12.75">
      <c r="A25" s="8"/>
      <c r="B25" s="255"/>
      <c r="C25" s="256"/>
      <c r="D25" s="256"/>
      <c r="E25" s="257"/>
      <c r="F25" s="115"/>
      <c r="G25" s="270"/>
      <c r="H25" s="271"/>
      <c r="I25" s="272"/>
      <c r="J25" s="123"/>
      <c r="K25" s="120"/>
      <c r="L25" s="122"/>
      <c r="M25" s="267"/>
      <c r="N25" s="268"/>
      <c r="O25" s="269"/>
      <c r="P25" s="121"/>
      <c r="Q25" s="110">
        <f t="shared" si="7"/>
        <v>0</v>
      </c>
      <c r="R25" s="124"/>
      <c r="S25" s="110">
        <f t="shared" si="0"/>
        <v>0</v>
      </c>
      <c r="T25" s="124"/>
      <c r="U25" s="251">
        <f t="shared" si="1"/>
        <v>0</v>
      </c>
      <c r="V25" s="252" t="e">
        <f t="shared" si="2"/>
        <v>#N/A</v>
      </c>
      <c r="W25" s="124"/>
      <c r="X25" s="251">
        <f t="shared" si="3"/>
        <v>0</v>
      </c>
      <c r="Y25" s="252"/>
      <c r="Z25" s="124"/>
      <c r="AA25" s="251">
        <f t="shared" si="4"/>
        <v>0</v>
      </c>
      <c r="AB25" s="252"/>
      <c r="AC25" s="125"/>
      <c r="AD25" s="110">
        <f t="shared" si="5"/>
        <v>0</v>
      </c>
      <c r="AE25" s="6">
        <f t="shared" si="6"/>
        <v>0</v>
      </c>
      <c r="AF25" s="127"/>
      <c r="AG25" s="127"/>
      <c r="AH25" s="145"/>
      <c r="AI25" s="146"/>
      <c r="AJ25" s="1"/>
    </row>
    <row r="26" spans="1:36" ht="12.75">
      <c r="A26" s="8"/>
      <c r="B26" s="255"/>
      <c r="C26" s="256"/>
      <c r="D26" s="256"/>
      <c r="E26" s="257"/>
      <c r="F26" s="115"/>
      <c r="G26" s="270"/>
      <c r="H26" s="271"/>
      <c r="I26" s="272"/>
      <c r="J26" s="123"/>
      <c r="K26" s="120"/>
      <c r="L26" s="122"/>
      <c r="M26" s="267"/>
      <c r="N26" s="268"/>
      <c r="O26" s="269"/>
      <c r="P26" s="121"/>
      <c r="Q26" s="110">
        <f t="shared" si="7"/>
        <v>0</v>
      </c>
      <c r="R26" s="124"/>
      <c r="S26" s="110">
        <f t="shared" si="0"/>
        <v>0</v>
      </c>
      <c r="T26" s="124"/>
      <c r="U26" s="251">
        <f t="shared" si="1"/>
        <v>0</v>
      </c>
      <c r="V26" s="252" t="e">
        <f t="shared" si="2"/>
        <v>#N/A</v>
      </c>
      <c r="W26" s="124"/>
      <c r="X26" s="251">
        <f t="shared" si="3"/>
        <v>0</v>
      </c>
      <c r="Y26" s="252"/>
      <c r="Z26" s="124"/>
      <c r="AA26" s="251">
        <f t="shared" si="4"/>
        <v>0</v>
      </c>
      <c r="AB26" s="252"/>
      <c r="AC26" s="125"/>
      <c r="AD26" s="110">
        <f t="shared" si="5"/>
        <v>0</v>
      </c>
      <c r="AE26" s="6">
        <f t="shared" si="6"/>
        <v>0</v>
      </c>
      <c r="AF26" s="127"/>
      <c r="AG26" s="127"/>
      <c r="AH26" s="145"/>
      <c r="AI26" s="146"/>
      <c r="AJ26" s="1"/>
    </row>
    <row r="27" spans="1:36" ht="12.75">
      <c r="A27" s="8"/>
      <c r="B27" s="255"/>
      <c r="C27" s="256"/>
      <c r="D27" s="256"/>
      <c r="E27" s="257"/>
      <c r="F27" s="115"/>
      <c r="G27" s="270"/>
      <c r="H27" s="271"/>
      <c r="I27" s="272"/>
      <c r="J27" s="123"/>
      <c r="K27" s="120"/>
      <c r="L27" s="122"/>
      <c r="M27" s="267"/>
      <c r="N27" s="268"/>
      <c r="O27" s="269"/>
      <c r="P27" s="121"/>
      <c r="Q27" s="197">
        <f t="shared" si="7"/>
        <v>0</v>
      </c>
      <c r="R27" s="124"/>
      <c r="S27" s="110">
        <f t="shared" si="0"/>
        <v>0</v>
      </c>
      <c r="T27" s="124"/>
      <c r="U27" s="251">
        <f t="shared" si="1"/>
        <v>0</v>
      </c>
      <c r="V27" s="252" t="e">
        <f t="shared" si="2"/>
        <v>#N/A</v>
      </c>
      <c r="W27" s="124"/>
      <c r="X27" s="251">
        <f t="shared" si="3"/>
        <v>0</v>
      </c>
      <c r="Y27" s="252"/>
      <c r="Z27" s="124"/>
      <c r="AA27" s="251">
        <f t="shared" si="4"/>
        <v>0</v>
      </c>
      <c r="AB27" s="252"/>
      <c r="AC27" s="125"/>
      <c r="AD27" s="110">
        <f t="shared" si="5"/>
        <v>0</v>
      </c>
      <c r="AE27" s="6">
        <f t="shared" si="6"/>
        <v>0</v>
      </c>
      <c r="AF27" s="127"/>
      <c r="AG27" s="127"/>
      <c r="AH27" s="145"/>
      <c r="AI27" s="146"/>
      <c r="AJ27" s="1"/>
    </row>
    <row r="28" spans="1:36" ht="12.75">
      <c r="A28" s="8"/>
      <c r="B28" s="342" t="s">
        <v>146</v>
      </c>
      <c r="C28" s="343"/>
      <c r="D28" s="343"/>
      <c r="E28" s="343"/>
      <c r="F28" s="343"/>
      <c r="G28" s="344"/>
      <c r="H28" s="318" t="s">
        <v>147</v>
      </c>
      <c r="I28" s="319"/>
      <c r="J28" s="339" t="s">
        <v>314</v>
      </c>
      <c r="K28" s="340"/>
      <c r="L28" s="341"/>
      <c r="M28" s="320" t="s">
        <v>150</v>
      </c>
      <c r="N28" s="320"/>
      <c r="O28" s="320"/>
      <c r="P28" s="320"/>
      <c r="Q28" s="320"/>
      <c r="R28" s="320"/>
      <c r="S28" s="320"/>
      <c r="T28" s="325" t="s">
        <v>315</v>
      </c>
      <c r="U28" s="326"/>
      <c r="V28" s="326"/>
      <c r="W28" s="326"/>
      <c r="X28" s="326"/>
      <c r="Y28" s="326"/>
      <c r="Z28" s="327"/>
      <c r="AA28" s="291" t="s">
        <v>143</v>
      </c>
      <c r="AB28" s="292"/>
      <c r="AC28" s="292"/>
      <c r="AD28" s="293"/>
      <c r="AE28" s="196">
        <f>IF(AH29&gt;N10,-N10+AH29,0)</f>
        <v>0</v>
      </c>
      <c r="AF28" s="127"/>
      <c r="AG28" s="127"/>
      <c r="AH28" s="195" t="s">
        <v>148</v>
      </c>
      <c r="AI28" s="146"/>
      <c r="AJ28" s="1"/>
    </row>
    <row r="29" spans="1:36" ht="13.5" customHeight="1">
      <c r="A29" s="8"/>
      <c r="B29" s="282" t="s">
        <v>153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329" t="s">
        <v>149</v>
      </c>
      <c r="V29" s="330"/>
      <c r="W29" s="330"/>
      <c r="X29" s="330"/>
      <c r="Y29" s="330"/>
      <c r="Z29" s="330"/>
      <c r="AA29" s="330"/>
      <c r="AB29" s="330"/>
      <c r="AC29" s="330"/>
      <c r="AD29" s="331"/>
      <c r="AE29" s="112">
        <f>+AH29-AE28</f>
        <v>33.19</v>
      </c>
      <c r="AF29" s="127"/>
      <c r="AG29" s="147"/>
      <c r="AH29" s="2">
        <f>SUM(AE16:AE27)</f>
        <v>33.19</v>
      </c>
      <c r="AJ29" s="148"/>
    </row>
    <row r="30" spans="1:36" ht="13.5" customHeight="1">
      <c r="A30" s="8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332" t="s">
        <v>105</v>
      </c>
      <c r="V30" s="333"/>
      <c r="W30" s="333"/>
      <c r="X30" s="333"/>
      <c r="Y30" s="333"/>
      <c r="Z30" s="333"/>
      <c r="AA30" s="333"/>
      <c r="AB30" s="333"/>
      <c r="AC30" s="333"/>
      <c r="AD30" s="334"/>
      <c r="AE30" s="126"/>
      <c r="AF30" s="127"/>
      <c r="AG30" s="127"/>
      <c r="AH30" s="2"/>
      <c r="AJ30" s="148"/>
    </row>
    <row r="31" spans="1:36" ht="13.5" customHeight="1" thickBot="1">
      <c r="A31" s="8"/>
      <c r="B31" s="286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307" t="s">
        <v>141</v>
      </c>
      <c r="V31" s="308"/>
      <c r="W31" s="308"/>
      <c r="X31" s="308"/>
      <c r="Y31" s="308"/>
      <c r="Z31" s="308"/>
      <c r="AA31" s="308"/>
      <c r="AB31" s="308"/>
      <c r="AC31" s="308"/>
      <c r="AD31" s="309"/>
      <c r="AE31" s="198">
        <f>+AE29-AE30</f>
        <v>33.19</v>
      </c>
      <c r="AF31" s="127"/>
      <c r="AG31" s="127"/>
      <c r="AH31" s="2"/>
      <c r="AJ31" s="148"/>
    </row>
    <row r="32" spans="1:36" ht="7.5" customHeight="1" thickBot="1" thickTop="1">
      <c r="A32" s="8"/>
      <c r="B32" s="55"/>
      <c r="C32" s="55"/>
      <c r="D32" s="55"/>
      <c r="E32" s="55"/>
      <c r="F32" s="55"/>
      <c r="G32" s="55"/>
      <c r="H32" s="55"/>
      <c r="I32" s="55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127"/>
      <c r="AG32" s="127"/>
      <c r="AH32" s="2"/>
      <c r="AJ32" s="148"/>
    </row>
    <row r="33" spans="1:33" ht="9.75" customHeight="1" thickTop="1">
      <c r="A33" s="8"/>
      <c r="B33" s="315" t="s">
        <v>142</v>
      </c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7"/>
      <c r="R33" s="56"/>
      <c r="S33" s="276" t="s">
        <v>139</v>
      </c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8"/>
      <c r="AF33" s="127"/>
      <c r="AG33" s="127"/>
    </row>
    <row r="34" spans="1:33" ht="12" customHeight="1">
      <c r="A34" s="8"/>
      <c r="B34" s="321" t="s">
        <v>302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3"/>
      <c r="R34" s="57"/>
      <c r="S34" s="279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1"/>
      <c r="AF34" s="127"/>
      <c r="AG34" s="127"/>
    </row>
    <row r="35" spans="1:33" ht="12" customHeight="1">
      <c r="A35" s="8"/>
      <c r="B35" s="321" t="s">
        <v>303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3"/>
      <c r="R35" s="58"/>
      <c r="S35" s="324" t="s">
        <v>136</v>
      </c>
      <c r="T35" s="328" t="s">
        <v>124</v>
      </c>
      <c r="U35" s="328"/>
      <c r="V35" s="328"/>
      <c r="W35" s="328"/>
      <c r="X35" s="314" t="s">
        <v>112</v>
      </c>
      <c r="Y35" s="314"/>
      <c r="Z35" s="314" t="s">
        <v>113</v>
      </c>
      <c r="AA35" s="314"/>
      <c r="AB35" s="314"/>
      <c r="AC35" s="314" t="s">
        <v>111</v>
      </c>
      <c r="AD35" s="314"/>
      <c r="AE35" s="393" t="s">
        <v>110</v>
      </c>
      <c r="AF35" s="127"/>
      <c r="AG35" s="127"/>
    </row>
    <row r="36" spans="1:31" ht="12" customHeight="1">
      <c r="A36" s="8"/>
      <c r="B36" s="321" t="s">
        <v>304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3"/>
      <c r="R36" s="58"/>
      <c r="S36" s="324"/>
      <c r="T36" s="328"/>
      <c r="U36" s="328"/>
      <c r="V36" s="328"/>
      <c r="W36" s="328"/>
      <c r="X36" s="314"/>
      <c r="Y36" s="314"/>
      <c r="Z36" s="314" t="s">
        <v>97</v>
      </c>
      <c r="AA36" s="314"/>
      <c r="AB36" s="59" t="s">
        <v>114</v>
      </c>
      <c r="AC36" s="59" t="s">
        <v>99</v>
      </c>
      <c r="AD36" s="59" t="s">
        <v>100</v>
      </c>
      <c r="AE36" s="393"/>
    </row>
    <row r="37" spans="1:38" ht="12" customHeight="1">
      <c r="A37" s="8"/>
      <c r="B37" s="321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3"/>
      <c r="R37" s="58"/>
      <c r="S37" s="380">
        <v>1</v>
      </c>
      <c r="T37" s="310" t="s">
        <v>120</v>
      </c>
      <c r="U37" s="310"/>
      <c r="V37" s="310"/>
      <c r="W37" s="310"/>
      <c r="X37" s="312">
        <f>+AM87</f>
        <v>331.92</v>
      </c>
      <c r="Y37" s="312"/>
      <c r="Z37" s="312">
        <f>+AQ87</f>
        <v>66.38</v>
      </c>
      <c r="AA37" s="312"/>
      <c r="AB37" s="312">
        <f>+AR87</f>
        <v>132.77</v>
      </c>
      <c r="AC37" s="312">
        <f>+AS87</f>
        <v>66.38</v>
      </c>
      <c r="AD37" s="312">
        <f>+AT87</f>
        <v>132.77</v>
      </c>
      <c r="AE37" s="391">
        <f>+AU87</f>
        <v>165.96</v>
      </c>
      <c r="AJ37" s="149">
        <f>AE29</f>
        <v>33.19</v>
      </c>
      <c r="AL37" s="149" t="str">
        <f>TEXT(AE29,"0000,00")</f>
        <v>0033,19</v>
      </c>
    </row>
    <row r="38" spans="1:31" ht="12" customHeight="1" thickBot="1">
      <c r="A38" s="8"/>
      <c r="B38" s="321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3"/>
      <c r="R38" s="58"/>
      <c r="S38" s="380"/>
      <c r="T38" s="310"/>
      <c r="U38" s="310"/>
      <c r="V38" s="310"/>
      <c r="W38" s="310"/>
      <c r="X38" s="312"/>
      <c r="Y38" s="312"/>
      <c r="Z38" s="312"/>
      <c r="AA38" s="312"/>
      <c r="AB38" s="312"/>
      <c r="AC38" s="312"/>
      <c r="AD38" s="312"/>
      <c r="AE38" s="391"/>
    </row>
    <row r="39" spans="1:31" ht="7.5" customHeight="1" thickBot="1" thickTop="1">
      <c r="A39" s="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  <c r="S39" s="380"/>
      <c r="T39" s="310"/>
      <c r="U39" s="310"/>
      <c r="V39" s="310"/>
      <c r="W39" s="310"/>
      <c r="X39" s="312"/>
      <c r="Y39" s="312"/>
      <c r="Z39" s="312"/>
      <c r="AA39" s="312"/>
      <c r="AB39" s="312"/>
      <c r="AC39" s="312"/>
      <c r="AD39" s="312"/>
      <c r="AE39" s="391"/>
    </row>
    <row r="40" spans="1:31" ht="14.25" customHeight="1" thickTop="1">
      <c r="A40" s="8"/>
      <c r="B40" s="62" t="s">
        <v>3</v>
      </c>
      <c r="C40" s="63"/>
      <c r="D40" s="63"/>
      <c r="E40" s="64"/>
      <c r="F40" s="65" t="s">
        <v>12</v>
      </c>
      <c r="G40" s="66"/>
      <c r="H40" s="66"/>
      <c r="I40" s="67" t="s">
        <v>5</v>
      </c>
      <c r="J40" s="68"/>
      <c r="K40" s="69"/>
      <c r="L40" s="69"/>
      <c r="M40" s="69"/>
      <c r="N40" s="69"/>
      <c r="O40" s="69"/>
      <c r="P40" s="69"/>
      <c r="Q40" s="70"/>
      <c r="R40" s="71"/>
      <c r="S40" s="335">
        <v>2</v>
      </c>
      <c r="T40" s="311" t="s">
        <v>145</v>
      </c>
      <c r="U40" s="311"/>
      <c r="V40" s="311"/>
      <c r="W40" s="311"/>
      <c r="X40" s="312">
        <f>+AM88</f>
        <v>298.72</v>
      </c>
      <c r="Y40" s="312"/>
      <c r="Z40" s="312">
        <f>+AQ88</f>
        <v>59.74</v>
      </c>
      <c r="AA40" s="312"/>
      <c r="AB40" s="312">
        <f>+AR88</f>
        <v>119.49</v>
      </c>
      <c r="AC40" s="312">
        <f>+AS88</f>
        <v>59.74</v>
      </c>
      <c r="AD40" s="312">
        <f>+AT88</f>
        <v>119.49</v>
      </c>
      <c r="AE40" s="391">
        <f>+AU88</f>
        <v>149.36</v>
      </c>
    </row>
    <row r="41" spans="1:31" ht="14.25" customHeight="1">
      <c r="A41" s="8"/>
      <c r="B41" s="72" t="s">
        <v>118</v>
      </c>
      <c r="C41" s="73"/>
      <c r="D41" s="73"/>
      <c r="E41" s="74"/>
      <c r="F41" s="75" t="s">
        <v>109</v>
      </c>
      <c r="G41" s="76"/>
      <c r="H41" s="76"/>
      <c r="I41" s="77" t="s">
        <v>106</v>
      </c>
      <c r="J41" s="78"/>
      <c r="K41" s="79"/>
      <c r="L41" s="80"/>
      <c r="M41" s="371">
        <f>AE29</f>
        <v>33.19</v>
      </c>
      <c r="N41" s="371"/>
      <c r="O41" s="371"/>
      <c r="P41" s="371"/>
      <c r="Q41" s="372"/>
      <c r="R41" s="71"/>
      <c r="S41" s="335"/>
      <c r="T41" s="311"/>
      <c r="U41" s="311"/>
      <c r="V41" s="311"/>
      <c r="W41" s="311"/>
      <c r="X41" s="312"/>
      <c r="Y41" s="312"/>
      <c r="Z41" s="312"/>
      <c r="AA41" s="312"/>
      <c r="AB41" s="312"/>
      <c r="AC41" s="312"/>
      <c r="AD41" s="312"/>
      <c r="AE41" s="391"/>
    </row>
    <row r="42" spans="1:31" s="132" customFormat="1" ht="14.25" customHeight="1">
      <c r="A42" s="8"/>
      <c r="B42" s="72" t="s">
        <v>116</v>
      </c>
      <c r="C42" s="73"/>
      <c r="D42" s="73"/>
      <c r="E42" s="74"/>
      <c r="F42" s="75"/>
      <c r="G42" s="76"/>
      <c r="H42" s="76"/>
      <c r="I42" s="347" t="str">
        <f>AO57</f>
        <v>*** TRINTA E TRÊS REAIS  E DEZENOVE CENTAVOS ***</v>
      </c>
      <c r="J42" s="348"/>
      <c r="K42" s="348"/>
      <c r="L42" s="348"/>
      <c r="M42" s="348"/>
      <c r="N42" s="348"/>
      <c r="O42" s="348"/>
      <c r="P42" s="348"/>
      <c r="Q42" s="349"/>
      <c r="R42" s="12"/>
      <c r="S42" s="335"/>
      <c r="T42" s="311"/>
      <c r="U42" s="311"/>
      <c r="V42" s="311"/>
      <c r="W42" s="311"/>
      <c r="X42" s="312"/>
      <c r="Y42" s="312"/>
      <c r="Z42" s="312"/>
      <c r="AA42" s="312"/>
      <c r="AB42" s="312"/>
      <c r="AC42" s="312"/>
      <c r="AD42" s="312"/>
      <c r="AE42" s="391"/>
    </row>
    <row r="43" spans="1:35" s="37" customFormat="1" ht="12.75" customHeight="1">
      <c r="A43" s="8"/>
      <c r="B43" s="72" t="s">
        <v>117</v>
      </c>
      <c r="C43" s="73"/>
      <c r="D43" s="73"/>
      <c r="E43" s="74"/>
      <c r="F43" s="75"/>
      <c r="G43" s="76"/>
      <c r="H43" s="76"/>
      <c r="I43" s="347"/>
      <c r="J43" s="348"/>
      <c r="K43" s="348"/>
      <c r="L43" s="348"/>
      <c r="M43" s="348"/>
      <c r="N43" s="348"/>
      <c r="O43" s="348"/>
      <c r="P43" s="348"/>
      <c r="Q43" s="349"/>
      <c r="R43" s="81"/>
      <c r="S43" s="335">
        <v>3</v>
      </c>
      <c r="T43" s="310" t="s">
        <v>127</v>
      </c>
      <c r="U43" s="310"/>
      <c r="V43" s="310"/>
      <c r="W43" s="310"/>
      <c r="X43" s="312">
        <f>+AM89</f>
        <v>282.13</v>
      </c>
      <c r="Y43" s="312"/>
      <c r="Z43" s="312">
        <f>+AQ89</f>
        <v>56.43</v>
      </c>
      <c r="AA43" s="312"/>
      <c r="AB43" s="312">
        <f>+AR89</f>
        <v>112.85</v>
      </c>
      <c r="AC43" s="312">
        <f>+AS89</f>
        <v>56.43</v>
      </c>
      <c r="AD43" s="312">
        <f>+AT89</f>
        <v>112.85</v>
      </c>
      <c r="AE43" s="391">
        <f>+AU89</f>
        <v>141.07</v>
      </c>
      <c r="AH43" s="39"/>
      <c r="AI43" s="39"/>
    </row>
    <row r="44" spans="1:39" ht="12.75" customHeight="1">
      <c r="A44" s="8"/>
      <c r="B44" s="82"/>
      <c r="C44" s="83"/>
      <c r="D44" s="83"/>
      <c r="E44" s="84"/>
      <c r="F44" s="85"/>
      <c r="G44" s="86"/>
      <c r="H44" s="86"/>
      <c r="I44" s="347"/>
      <c r="J44" s="348"/>
      <c r="K44" s="348"/>
      <c r="L44" s="348"/>
      <c r="M44" s="348"/>
      <c r="N44" s="348"/>
      <c r="O44" s="348"/>
      <c r="P44" s="348"/>
      <c r="Q44" s="349"/>
      <c r="R44" s="71"/>
      <c r="S44" s="335"/>
      <c r="T44" s="310"/>
      <c r="U44" s="310"/>
      <c r="V44" s="310"/>
      <c r="W44" s="310"/>
      <c r="X44" s="312"/>
      <c r="Y44" s="312"/>
      <c r="Z44" s="312"/>
      <c r="AA44" s="312"/>
      <c r="AB44" s="312"/>
      <c r="AC44" s="312"/>
      <c r="AD44" s="312"/>
      <c r="AE44" s="391"/>
      <c r="AH44" s="128"/>
      <c r="AI44" s="128">
        <v>0</v>
      </c>
      <c r="AJ44" s="95" t="s">
        <v>19</v>
      </c>
      <c r="AL44" s="95" t="str">
        <f>TEXT(AM44,"0000,00")</f>
        <v>2005,02</v>
      </c>
      <c r="AM44" s="95">
        <v>2005.02</v>
      </c>
    </row>
    <row r="45" spans="1:41" ht="12.75" customHeight="1">
      <c r="A45" s="8"/>
      <c r="B45" s="87" t="s">
        <v>4</v>
      </c>
      <c r="C45" s="345">
        <v>41173</v>
      </c>
      <c r="D45" s="345"/>
      <c r="E45" s="346"/>
      <c r="F45" s="88" t="s">
        <v>107</v>
      </c>
      <c r="I45" s="77" t="s">
        <v>119</v>
      </c>
      <c r="J45" s="89"/>
      <c r="K45" s="89"/>
      <c r="L45" s="89"/>
      <c r="M45" s="90"/>
      <c r="N45" s="90"/>
      <c r="O45" s="90"/>
      <c r="P45" s="90"/>
      <c r="Q45" s="91"/>
      <c r="R45" s="71"/>
      <c r="S45" s="335"/>
      <c r="T45" s="310"/>
      <c r="U45" s="310"/>
      <c r="V45" s="310"/>
      <c r="W45" s="310"/>
      <c r="X45" s="312"/>
      <c r="Y45" s="312"/>
      <c r="Z45" s="312"/>
      <c r="AA45" s="312"/>
      <c r="AB45" s="312"/>
      <c r="AC45" s="312"/>
      <c r="AD45" s="312"/>
      <c r="AE45" s="391"/>
      <c r="AH45" s="128"/>
      <c r="AI45" s="128">
        <v>1</v>
      </c>
      <c r="AJ45" s="95" t="s">
        <v>20</v>
      </c>
      <c r="AM45" s="95" t="s">
        <v>19</v>
      </c>
      <c r="AO45" s="95" t="str">
        <f>IF(AM45&lt;&gt;"","e","")</f>
        <v>e</v>
      </c>
    </row>
    <row r="46" spans="1:41" ht="12.75" customHeight="1">
      <c r="A46" s="8"/>
      <c r="B46" s="92"/>
      <c r="C46" s="93"/>
      <c r="D46" s="93"/>
      <c r="E46" s="94"/>
      <c r="F46" s="374">
        <f>C45</f>
        <v>41173</v>
      </c>
      <c r="G46" s="375"/>
      <c r="H46" s="376"/>
      <c r="I46" s="378">
        <f>+AC8</f>
        <v>41153</v>
      </c>
      <c r="J46" s="379"/>
      <c r="K46" s="379"/>
      <c r="L46" s="379"/>
      <c r="M46" s="89" t="s">
        <v>29</v>
      </c>
      <c r="O46" s="96"/>
      <c r="P46" s="97"/>
      <c r="Q46" s="98"/>
      <c r="R46" s="71"/>
      <c r="S46" s="335">
        <v>4</v>
      </c>
      <c r="T46" s="377" t="s">
        <v>129</v>
      </c>
      <c r="U46" s="377"/>
      <c r="V46" s="377"/>
      <c r="W46" s="377"/>
      <c r="X46" s="312">
        <f>+AM90</f>
        <v>248.94</v>
      </c>
      <c r="Y46" s="312"/>
      <c r="Z46" s="312">
        <f>+AQ90</f>
        <v>49.79</v>
      </c>
      <c r="AA46" s="312"/>
      <c r="AB46" s="312">
        <f>+AR90</f>
        <v>99.58</v>
      </c>
      <c r="AC46" s="312">
        <f>+AS90</f>
        <v>49.79</v>
      </c>
      <c r="AD46" s="312">
        <f>+AT90</f>
        <v>99.58</v>
      </c>
      <c r="AE46" s="391">
        <f>+AU90</f>
        <v>124.47</v>
      </c>
      <c r="AH46" s="128"/>
      <c r="AI46" s="128">
        <v>2</v>
      </c>
      <c r="AJ46" s="95" t="s">
        <v>21</v>
      </c>
      <c r="AK46" s="95" t="s">
        <v>22</v>
      </c>
      <c r="AL46" s="150" t="str">
        <f>IF(MID($AL$37,$AL$55-1,1)="1",MID($AL$37,$AL55-1,2),MID($AL$37,$AL$55,1))</f>
        <v>19</v>
      </c>
      <c r="AM46" s="95" t="str">
        <f>LOOKUP(VALUE(AL46),$AI$44:$AI$83,$AJ$44:$AJ$8727)</f>
        <v>dezenove</v>
      </c>
      <c r="AN46" s="95" t="str">
        <f aca="true" t="shared" si="8" ref="AN46:AN51">IF(AL46="0","F","T")</f>
        <v>T</v>
      </c>
      <c r="AO46" s="95" t="str">
        <f>IF(AND(AL47="0",AL49="0",AL51="0"),AM50&amp;" e "&amp;AM48&amp;AL57&amp;AM46&amp;AM57,AM47&amp;" e "&amp;AM46&amp;AM57)</f>
        <v>  e dezenove centavos </v>
      </c>
    </row>
    <row r="47" spans="1:41" s="37" customFormat="1" ht="12.75" customHeight="1">
      <c r="A47" s="8"/>
      <c r="B47" s="99"/>
      <c r="C47" s="76"/>
      <c r="D47" s="76"/>
      <c r="E47" s="100"/>
      <c r="F47" s="75"/>
      <c r="G47" s="76"/>
      <c r="H47" s="76"/>
      <c r="I47" s="101"/>
      <c r="J47" s="89"/>
      <c r="K47" s="89"/>
      <c r="L47" s="89"/>
      <c r="M47" s="89"/>
      <c r="N47" s="89"/>
      <c r="O47" s="90"/>
      <c r="P47" s="90"/>
      <c r="Q47" s="102"/>
      <c r="R47" s="81"/>
      <c r="S47" s="335"/>
      <c r="T47" s="377"/>
      <c r="U47" s="377"/>
      <c r="V47" s="377"/>
      <c r="W47" s="377"/>
      <c r="X47" s="312"/>
      <c r="Y47" s="312"/>
      <c r="Z47" s="312"/>
      <c r="AA47" s="312"/>
      <c r="AB47" s="312"/>
      <c r="AC47" s="312"/>
      <c r="AD47" s="312"/>
      <c r="AE47" s="391"/>
      <c r="AH47" s="39"/>
      <c r="AI47" s="128">
        <v>3</v>
      </c>
      <c r="AJ47" s="95" t="s">
        <v>23</v>
      </c>
      <c r="AK47" s="95" t="s">
        <v>24</v>
      </c>
      <c r="AL47" s="150" t="str">
        <f>IF(MID($AL$37,$AL$55-1,1)&gt;"1",MID($AL$37,$AL$55-1,1),"0")</f>
        <v>0</v>
      </c>
      <c r="AM47" s="95" t="str">
        <f>LOOKUP(VALUE(AL47)*10,$AI$44:$AI$83,$AJ$44:$AJ$8727)</f>
        <v> </v>
      </c>
      <c r="AN47" s="95" t="str">
        <f t="shared" si="8"/>
        <v>F</v>
      </c>
      <c r="AO47" s="95"/>
    </row>
    <row r="48" spans="1:40" ht="12.75" customHeight="1">
      <c r="A48" s="8"/>
      <c r="B48" s="99"/>
      <c r="C48" s="76"/>
      <c r="D48" s="76"/>
      <c r="E48" s="100"/>
      <c r="F48" s="75"/>
      <c r="G48" s="76"/>
      <c r="H48" s="76"/>
      <c r="I48" s="103" t="s">
        <v>138</v>
      </c>
      <c r="J48" s="78"/>
      <c r="K48" s="381">
        <f>C45</f>
        <v>41173</v>
      </c>
      <c r="L48" s="381"/>
      <c r="M48" s="381"/>
      <c r="N48" s="104"/>
      <c r="O48" s="90"/>
      <c r="P48" s="90"/>
      <c r="Q48" s="102"/>
      <c r="R48" s="71"/>
      <c r="S48" s="335"/>
      <c r="T48" s="377"/>
      <c r="U48" s="377"/>
      <c r="V48" s="377"/>
      <c r="W48" s="377"/>
      <c r="X48" s="312"/>
      <c r="Y48" s="312"/>
      <c r="Z48" s="312"/>
      <c r="AA48" s="312"/>
      <c r="AB48" s="312"/>
      <c r="AC48" s="312"/>
      <c r="AD48" s="312"/>
      <c r="AE48" s="391"/>
      <c r="AH48" s="128"/>
      <c r="AI48" s="128">
        <v>4</v>
      </c>
      <c r="AJ48" s="95" t="s">
        <v>25</v>
      </c>
      <c r="AK48" s="95" t="s">
        <v>26</v>
      </c>
      <c r="AL48" s="150" t="str">
        <f>IF(MID($AL$37,$AL$55-4,1)="1",MID($AL$37,$AL$55-4,2),MID($AL$37,$AL$55-3,1))</f>
        <v>3</v>
      </c>
      <c r="AM48" s="95" t="str">
        <f>LOOKUP(VALUE(AL48),$AI$44:$AI$83,$AJ$44:$AJ$8727)</f>
        <v>três</v>
      </c>
      <c r="AN48" s="95" t="str">
        <f t="shared" si="8"/>
        <v>T</v>
      </c>
    </row>
    <row r="49" spans="1:40" ht="12.75" customHeight="1">
      <c r="A49" s="8"/>
      <c r="B49" s="99"/>
      <c r="C49" s="76"/>
      <c r="D49" s="76"/>
      <c r="E49" s="100"/>
      <c r="F49" s="75"/>
      <c r="G49" s="76"/>
      <c r="H49" s="76"/>
      <c r="I49" s="105"/>
      <c r="J49" s="78"/>
      <c r="K49" s="106"/>
      <c r="L49" s="106"/>
      <c r="M49" s="106"/>
      <c r="N49" s="106"/>
      <c r="O49" s="90"/>
      <c r="P49" s="90"/>
      <c r="Q49" s="102"/>
      <c r="R49" s="71"/>
      <c r="S49" s="335">
        <v>5</v>
      </c>
      <c r="T49" s="386" t="s">
        <v>121</v>
      </c>
      <c r="U49" s="386"/>
      <c r="V49" s="386"/>
      <c r="W49" s="386"/>
      <c r="X49" s="312">
        <f>+AM91</f>
        <v>165.96</v>
      </c>
      <c r="Y49" s="312"/>
      <c r="Z49" s="312">
        <f>+AQ91</f>
        <v>33.19</v>
      </c>
      <c r="AA49" s="312"/>
      <c r="AB49" s="312">
        <f>+AR91</f>
        <v>66.38</v>
      </c>
      <c r="AC49" s="312">
        <f>+AS91</f>
        <v>33.19</v>
      </c>
      <c r="AD49" s="312">
        <f>+AT91</f>
        <v>66.38</v>
      </c>
      <c r="AE49" s="391">
        <f>+AU91</f>
        <v>82.98</v>
      </c>
      <c r="AH49" s="128"/>
      <c r="AI49" s="128">
        <v>5</v>
      </c>
      <c r="AJ49" s="95" t="s">
        <v>27</v>
      </c>
      <c r="AK49" s="95" t="s">
        <v>28</v>
      </c>
      <c r="AL49" s="150" t="str">
        <f>IF(MID($AL$37,$AL$55-4,1)&gt;"1",MID($AL$37,$AL$55-4,1),"0")</f>
        <v>3</v>
      </c>
      <c r="AM49" s="95" t="str">
        <f>LOOKUP(VALUE(AL49)*10,$AI$44:$AI$83,$AJ$44:$AJ$83)</f>
        <v>trinta</v>
      </c>
      <c r="AN49" s="95" t="str">
        <f t="shared" si="8"/>
        <v>T</v>
      </c>
    </row>
    <row r="50" spans="1:40" ht="12.75" customHeight="1">
      <c r="A50" s="8"/>
      <c r="B50" s="99"/>
      <c r="C50" s="76"/>
      <c r="D50" s="76"/>
      <c r="E50" s="100"/>
      <c r="F50" s="75"/>
      <c r="G50" s="76"/>
      <c r="H50" s="76"/>
      <c r="I50" s="107"/>
      <c r="J50" s="108"/>
      <c r="K50" s="108"/>
      <c r="L50" s="108"/>
      <c r="M50" s="108"/>
      <c r="N50" s="108"/>
      <c r="O50" s="90"/>
      <c r="P50" s="90"/>
      <c r="Q50" s="102"/>
      <c r="R50" s="71"/>
      <c r="S50" s="335"/>
      <c r="T50" s="386"/>
      <c r="U50" s="386"/>
      <c r="V50" s="386"/>
      <c r="W50" s="386"/>
      <c r="X50" s="312"/>
      <c r="Y50" s="312"/>
      <c r="Z50" s="312"/>
      <c r="AA50" s="312"/>
      <c r="AB50" s="312"/>
      <c r="AC50" s="312"/>
      <c r="AD50" s="312"/>
      <c r="AE50" s="391"/>
      <c r="AH50" s="128"/>
      <c r="AI50" s="128">
        <v>6</v>
      </c>
      <c r="AJ50" s="95" t="s">
        <v>30</v>
      </c>
      <c r="AK50" s="95" t="s">
        <v>31</v>
      </c>
      <c r="AL50" s="150" t="str">
        <f>IF($AL$55&gt;5,MID($AL$37,$AL$55-5,1),"0")</f>
        <v>0</v>
      </c>
      <c r="AM50" s="95" t="str">
        <f>LOOKUP(VALUE(AL50)*100,$AI$44:$AI$83,$AJ$44:$AJ$8727)</f>
        <v> </v>
      </c>
      <c r="AN50" s="95" t="str">
        <f t="shared" si="8"/>
        <v>F</v>
      </c>
    </row>
    <row r="51" spans="1:40" ht="13.5" thickBot="1">
      <c r="A51" s="8"/>
      <c r="B51" s="336" t="s">
        <v>37</v>
      </c>
      <c r="C51" s="337"/>
      <c r="D51" s="337"/>
      <c r="E51" s="338"/>
      <c r="F51" s="373" t="s">
        <v>37</v>
      </c>
      <c r="G51" s="337"/>
      <c r="H51" s="338"/>
      <c r="I51" s="383" t="s">
        <v>37</v>
      </c>
      <c r="J51" s="384"/>
      <c r="K51" s="384"/>
      <c r="L51" s="384"/>
      <c r="M51" s="384"/>
      <c r="N51" s="384"/>
      <c r="O51" s="384"/>
      <c r="P51" s="384"/>
      <c r="Q51" s="385"/>
      <c r="R51" s="71"/>
      <c r="S51" s="382"/>
      <c r="T51" s="387"/>
      <c r="U51" s="387"/>
      <c r="V51" s="387"/>
      <c r="W51" s="387"/>
      <c r="X51" s="313"/>
      <c r="Y51" s="313"/>
      <c r="Z51" s="313"/>
      <c r="AA51" s="313"/>
      <c r="AB51" s="313"/>
      <c r="AC51" s="313"/>
      <c r="AD51" s="313"/>
      <c r="AE51" s="392"/>
      <c r="AH51" s="128"/>
      <c r="AI51" s="128">
        <v>7</v>
      </c>
      <c r="AJ51" s="95" t="s">
        <v>32</v>
      </c>
      <c r="AK51" s="95" t="s">
        <v>33</v>
      </c>
      <c r="AL51" s="150" t="str">
        <f>IF($AL$55&gt;6,MID($AL$37,$AL$55-6,1),"0")</f>
        <v>0</v>
      </c>
      <c r="AM51" s="95" t="str">
        <f>LOOKUP(VALUE(AL51)*1000,$AI$44:$AI$83,$AJ$44:$AJ$83)</f>
        <v> </v>
      </c>
      <c r="AN51" s="95" t="str">
        <f t="shared" si="8"/>
        <v>F</v>
      </c>
    </row>
    <row r="52" spans="1:38" ht="13.5" thickTop="1">
      <c r="A52" s="8"/>
      <c r="V52" s="151"/>
      <c r="AH52" s="128"/>
      <c r="AI52" s="95">
        <v>8</v>
      </c>
      <c r="AJ52" s="95" t="s">
        <v>34</v>
      </c>
      <c r="AL52" s="150"/>
    </row>
    <row r="53" spans="1:39" ht="12.75">
      <c r="A53" s="8"/>
      <c r="V53" s="151"/>
      <c r="AB53" s="127"/>
      <c r="AC53" s="127"/>
      <c r="AD53" s="127"/>
      <c r="AE53" s="127"/>
      <c r="AF53" s="127"/>
      <c r="AG53" s="127"/>
      <c r="AH53" s="152"/>
      <c r="AI53" s="95">
        <v>9</v>
      </c>
      <c r="AJ53" s="95" t="s">
        <v>35</v>
      </c>
      <c r="AM53" s="95" t="str">
        <f>MID(AL44,AL55-5,3)</f>
        <v>005</v>
      </c>
    </row>
    <row r="54" spans="1:36" ht="12.75">
      <c r="A54" s="8"/>
      <c r="AB54" s="127"/>
      <c r="AC54" s="127"/>
      <c r="AD54" s="127"/>
      <c r="AE54" s="127"/>
      <c r="AF54" s="127"/>
      <c r="AG54" s="127"/>
      <c r="AH54" s="152"/>
      <c r="AI54" s="95">
        <v>10</v>
      </c>
      <c r="AJ54" s="95" t="s">
        <v>36</v>
      </c>
    </row>
    <row r="55" spans="1:41" s="37" customFormat="1" ht="12.75">
      <c r="A55" s="8"/>
      <c r="AB55" s="127"/>
      <c r="AC55" s="127"/>
      <c r="AD55" s="127"/>
      <c r="AE55" s="127"/>
      <c r="AF55" s="127"/>
      <c r="AG55" s="127"/>
      <c r="AH55" s="152"/>
      <c r="AI55" s="95">
        <v>11</v>
      </c>
      <c r="AJ55" s="95" t="s">
        <v>38</v>
      </c>
      <c r="AK55" s="95"/>
      <c r="AL55" s="95">
        <f>VALUE(LEN(AL37))</f>
        <v>7</v>
      </c>
      <c r="AM55" s="95"/>
      <c r="AN55" s="95"/>
      <c r="AO55" s="95"/>
    </row>
    <row r="56" spans="35:41" ht="12.75">
      <c r="AI56" s="95">
        <v>12</v>
      </c>
      <c r="AJ56" s="95" t="s">
        <v>39</v>
      </c>
      <c r="AK56" s="95" t="s">
        <v>40</v>
      </c>
      <c r="AL56" s="95" t="s">
        <v>41</v>
      </c>
      <c r="AM56" s="95" t="s">
        <v>42</v>
      </c>
      <c r="AO56" s="95" t="s">
        <v>43</v>
      </c>
    </row>
    <row r="57" spans="35:41" ht="12.75">
      <c r="AI57" s="95">
        <v>13</v>
      </c>
      <c r="AJ57" s="95" t="s">
        <v>44</v>
      </c>
      <c r="AL57" s="150" t="str">
        <f>IF(VALUE(MID($AL$37,$AL$55-5,4))&gt;1," reais "," real ")</f>
        <v> reais </v>
      </c>
      <c r="AM57" s="150" t="str">
        <f>IF(VALUE(MID($AL$37,$AL$55-1,2))&gt;1," centavos "," centavo ")</f>
        <v> centavos </v>
      </c>
      <c r="AO57" s="153" t="str">
        <f>"*** "&amp;UPPER(AM58&amp;AM60&amp;AM59)&amp;"***"</f>
        <v>*** TRINTA E TRÊS REAIS  E DEZENOVE CENTAVOS ***</v>
      </c>
    </row>
    <row r="58" spans="35:39" ht="12.75">
      <c r="AI58" s="95">
        <v>14</v>
      </c>
      <c r="AJ58" s="95" t="s">
        <v>45</v>
      </c>
      <c r="AL58" s="95" t="s">
        <v>40</v>
      </c>
      <c r="AM58" s="95">
        <f>IF(AN51="T",AM51&amp;", ","")</f>
      </c>
    </row>
    <row r="59" spans="35:39" ht="12.75">
      <c r="AI59" s="95">
        <v>15</v>
      </c>
      <c r="AJ59" s="95" t="s">
        <v>46</v>
      </c>
      <c r="AK59" s="95" t="str">
        <f>AN46&amp;AN47</f>
        <v>TF</v>
      </c>
      <c r="AL59" s="95" t="s">
        <v>47</v>
      </c>
      <c r="AM59" s="95" t="str">
        <f>IF(AN46&amp;AN47="TT"," e "&amp;AM47&amp;" e "&amp;AM46&amp;AM57,IF(AN46&amp;AN47="FF","",IF(AN46&amp;AN47="TF"," e "&amp;AM46&amp;AM57,IF(AN46&amp;AN47="FT"," e "&amp;AM47&amp;AM57))))</f>
        <v> e dezenove centavos </v>
      </c>
    </row>
    <row r="60" spans="35:39" ht="12.75">
      <c r="AI60" s="95">
        <v>16</v>
      </c>
      <c r="AJ60" s="95" t="s">
        <v>48</v>
      </c>
      <c r="AK60" s="95" t="str">
        <f>AN48&amp;AN49&amp;AN50</f>
        <v>TTF</v>
      </c>
      <c r="AL60" s="95" t="s">
        <v>49</v>
      </c>
      <c r="AM60" s="95" t="str">
        <f>IF(AN48&amp;AN49&amp;AN50="TTT",AM50&amp;" e "&amp;AM49&amp;" e "&amp;AM48&amp;AL57,IF(AN48&amp;AN49&amp;AN50="FTT",AM50&amp;" e "&amp;AM49&amp;AL57,IF(AN48&amp;AN49&amp;AN50="FFT",AM50&amp;AL57,IF(AN48&amp;AN49&amp;AN50="TTF",AM49&amp;" e "&amp;AM48&amp;AL57,IF(AN48&amp;AN49&amp;AN50="TFT",AM50&amp;" e "&amp;AM48&amp;AL57,IF(AN48&amp;AN49&amp;AN50="TFF",AM48&amp;AL57,IF(AN48&amp;AN49&amp;AN50="FFF"," ",IF(AN48&amp;AN49&amp;AN50="FTF",AM49&amp;AL57," "))))))))</f>
        <v>trinta e três reais </v>
      </c>
    </row>
    <row r="61" spans="35:36" ht="12.75">
      <c r="AI61" s="95">
        <v>17</v>
      </c>
      <c r="AJ61" s="95" t="s">
        <v>50</v>
      </c>
    </row>
    <row r="62" spans="35:36" ht="12.75">
      <c r="AI62" s="95">
        <v>18</v>
      </c>
      <c r="AJ62" s="95" t="s">
        <v>51</v>
      </c>
    </row>
    <row r="63" spans="35:41" ht="12.75">
      <c r="AI63" s="95">
        <v>19</v>
      </c>
      <c r="AJ63" s="95" t="s">
        <v>52</v>
      </c>
      <c r="AL63" s="154" t="s">
        <v>53</v>
      </c>
      <c r="AM63" s="95" t="str">
        <f>AM50&amp;" e "&amp;AM49&amp;" e "&amp;AM48&amp;AL57</f>
        <v>  e trinta e três reais </v>
      </c>
      <c r="AO63" s="95" t="s">
        <v>54</v>
      </c>
    </row>
    <row r="64" spans="35:41" ht="12.75">
      <c r="AI64" s="95">
        <v>20</v>
      </c>
      <c r="AJ64" s="95" t="s">
        <v>55</v>
      </c>
      <c r="AL64" s="154" t="s">
        <v>56</v>
      </c>
      <c r="AM64" s="95" t="str">
        <f>AM50&amp;" e "&amp;AM49&amp;AL57</f>
        <v>  e trinta reais </v>
      </c>
      <c r="AO64" s="95" t="s">
        <v>57</v>
      </c>
    </row>
    <row r="65" spans="35:41" ht="12.75">
      <c r="AI65" s="95">
        <v>30</v>
      </c>
      <c r="AJ65" s="95" t="s">
        <v>58</v>
      </c>
      <c r="AL65" s="154" t="s">
        <v>59</v>
      </c>
      <c r="AM65" s="95" t="str">
        <f>AM50&amp;AL57</f>
        <v>  reais </v>
      </c>
      <c r="AO65" s="95" t="s">
        <v>60</v>
      </c>
    </row>
    <row r="66" spans="35:38" ht="12.75">
      <c r="AI66" s="95">
        <v>40</v>
      </c>
      <c r="AJ66" s="95" t="s">
        <v>61</v>
      </c>
      <c r="AL66" s="154" t="s">
        <v>62</v>
      </c>
    </row>
    <row r="67" spans="35:41" ht="12.75">
      <c r="AI67" s="95">
        <v>50</v>
      </c>
      <c r="AJ67" s="95" t="s">
        <v>63</v>
      </c>
      <c r="AL67" s="154" t="s">
        <v>64</v>
      </c>
      <c r="AM67" s="95" t="str">
        <f>AM49&amp;AL57</f>
        <v>trinta reais </v>
      </c>
      <c r="AO67" s="95" t="s">
        <v>65</v>
      </c>
    </row>
    <row r="68" spans="35:41" ht="12.75">
      <c r="AI68" s="95">
        <v>60</v>
      </c>
      <c r="AJ68" s="95" t="s">
        <v>66</v>
      </c>
      <c r="AL68" s="154" t="s">
        <v>67</v>
      </c>
      <c r="AM68" s="95" t="str">
        <f>AM49&amp;" e "&amp;AM48&amp;AL57</f>
        <v>trinta e três reais </v>
      </c>
      <c r="AO68" s="95" t="s">
        <v>68</v>
      </c>
    </row>
    <row r="69" spans="35:41" ht="12.75">
      <c r="AI69" s="95">
        <v>70</v>
      </c>
      <c r="AJ69" s="95" t="s">
        <v>69</v>
      </c>
      <c r="AL69" s="154" t="s">
        <v>70</v>
      </c>
      <c r="AM69" s="95" t="str">
        <f>AM50&amp;" e "&amp;AM48&amp;AL57</f>
        <v>  e três reais </v>
      </c>
      <c r="AO69" s="95" t="s">
        <v>71</v>
      </c>
    </row>
    <row r="70" spans="35:41" ht="12.75">
      <c r="AI70" s="95">
        <v>80</v>
      </c>
      <c r="AJ70" s="95" t="s">
        <v>72</v>
      </c>
      <c r="AL70" s="154" t="s">
        <v>73</v>
      </c>
      <c r="AM70" s="95" t="str">
        <f>AM49&amp;AL57</f>
        <v>trinta reais </v>
      </c>
      <c r="AO70" s="95" t="s">
        <v>65</v>
      </c>
    </row>
    <row r="71" spans="35:38" ht="12.75">
      <c r="AI71" s="95">
        <v>90</v>
      </c>
      <c r="AJ71" s="95" t="s">
        <v>74</v>
      </c>
      <c r="AL71" s="155"/>
    </row>
    <row r="72" spans="35:41" ht="12.75">
      <c r="AI72" s="95">
        <v>100</v>
      </c>
      <c r="AJ72" s="95" t="s">
        <v>75</v>
      </c>
      <c r="AL72" s="156" t="s">
        <v>76</v>
      </c>
      <c r="AM72" s="95" t="str">
        <f>AM47&amp;" e "&amp;AM46&amp;AM57</f>
        <v>  e dezenove centavos </v>
      </c>
      <c r="AO72" s="95" t="s">
        <v>77</v>
      </c>
    </row>
    <row r="73" spans="35:41" ht="12.75">
      <c r="AI73" s="95">
        <v>200</v>
      </c>
      <c r="AJ73" s="95" t="s">
        <v>78</v>
      </c>
      <c r="AL73" s="156" t="s">
        <v>79</v>
      </c>
      <c r="AM73" s="95" t="str">
        <f>AM47&amp;AM57</f>
        <v>  centavos </v>
      </c>
      <c r="AO73" s="95" t="s">
        <v>80</v>
      </c>
    </row>
    <row r="74" spans="35:41" ht="12.75">
      <c r="AI74" s="95">
        <v>300</v>
      </c>
      <c r="AJ74" s="95" t="s">
        <v>81</v>
      </c>
      <c r="AL74" s="156" t="s">
        <v>82</v>
      </c>
      <c r="AM74" s="95" t="s">
        <v>83</v>
      </c>
      <c r="AO74" s="95" t="s">
        <v>83</v>
      </c>
    </row>
    <row r="75" spans="35:41" ht="12.75">
      <c r="AI75" s="95">
        <v>400</v>
      </c>
      <c r="AJ75" s="95" t="s">
        <v>84</v>
      </c>
      <c r="AL75" s="156" t="s">
        <v>85</v>
      </c>
      <c r="AM75" s="95" t="str">
        <f>AM46&amp;AM57</f>
        <v>dezenove centavos </v>
      </c>
      <c r="AO75" s="95" t="s">
        <v>86</v>
      </c>
    </row>
    <row r="76" spans="35:36" ht="12.75">
      <c r="AI76" s="95">
        <v>500</v>
      </c>
      <c r="AJ76" s="95" t="s">
        <v>87</v>
      </c>
    </row>
    <row r="77" spans="35:36" ht="12.75">
      <c r="AI77" s="95">
        <v>600</v>
      </c>
      <c r="AJ77" s="95" t="s">
        <v>88</v>
      </c>
    </row>
    <row r="78" spans="35:36" ht="12.75">
      <c r="AI78" s="95">
        <v>700</v>
      </c>
      <c r="AJ78" s="95" t="s">
        <v>89</v>
      </c>
    </row>
    <row r="79" spans="35:36" ht="12.75">
      <c r="AI79" s="95">
        <v>800</v>
      </c>
      <c r="AJ79" s="95" t="s">
        <v>90</v>
      </c>
    </row>
    <row r="80" spans="35:36" ht="12.75">
      <c r="AI80" s="95">
        <v>900</v>
      </c>
      <c r="AJ80" s="95" t="s">
        <v>91</v>
      </c>
    </row>
    <row r="81" spans="35:36" ht="12.75">
      <c r="AI81" s="95">
        <v>1000</v>
      </c>
      <c r="AJ81" s="95" t="s">
        <v>92</v>
      </c>
    </row>
    <row r="82" spans="35:36" ht="12.75">
      <c r="AI82" s="95">
        <v>2000</v>
      </c>
      <c r="AJ82" s="95" t="s">
        <v>93</v>
      </c>
    </row>
    <row r="83" spans="35:36" ht="12.75">
      <c r="AI83" s="95">
        <v>3000</v>
      </c>
      <c r="AJ83" s="95" t="s">
        <v>94</v>
      </c>
    </row>
    <row r="84" spans="40:70" s="142" customFormat="1" ht="30" customHeight="1">
      <c r="AN84" s="388" t="s">
        <v>136</v>
      </c>
      <c r="AO84" s="398" t="s">
        <v>132</v>
      </c>
      <c r="AP84" s="157" t="s">
        <v>112</v>
      </c>
      <c r="AQ84" s="396" t="s">
        <v>113</v>
      </c>
      <c r="AR84" s="397"/>
      <c r="AS84" s="394" t="s">
        <v>111</v>
      </c>
      <c r="AT84" s="395"/>
      <c r="AU84" s="158" t="s">
        <v>110</v>
      </c>
      <c r="AV84" s="127"/>
      <c r="AW84" s="127"/>
      <c r="AX84" s="127"/>
      <c r="AY84" s="127"/>
      <c r="AZ84" s="127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</row>
    <row r="85" spans="37:70" s="142" customFormat="1" ht="24.75" customHeight="1">
      <c r="AK85" s="401" t="s">
        <v>134</v>
      </c>
      <c r="AL85" s="402"/>
      <c r="AM85" s="402"/>
      <c r="AN85" s="389"/>
      <c r="AO85" s="399"/>
      <c r="AP85" s="160" t="s">
        <v>130</v>
      </c>
      <c r="AQ85" s="161">
        <v>0.2</v>
      </c>
      <c r="AR85" s="161">
        <v>0.4</v>
      </c>
      <c r="AS85" s="162">
        <v>0.2</v>
      </c>
      <c r="AT85" s="162">
        <v>0.4</v>
      </c>
      <c r="AU85" s="163">
        <v>0.5</v>
      </c>
      <c r="AV85" s="127"/>
      <c r="AW85" s="127"/>
      <c r="AX85" s="127"/>
      <c r="AY85" s="127"/>
      <c r="AZ85" s="127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</row>
    <row r="86" spans="36:70" ht="19.5" customHeight="1">
      <c r="AJ86" s="164" t="s">
        <v>111</v>
      </c>
      <c r="AK86" s="165" t="s">
        <v>133</v>
      </c>
      <c r="AL86" s="165" t="s">
        <v>135</v>
      </c>
      <c r="AM86" s="166" t="s">
        <v>128</v>
      </c>
      <c r="AN86" s="390"/>
      <c r="AO86" s="400"/>
      <c r="AP86" s="167" t="s">
        <v>128</v>
      </c>
      <c r="AQ86" s="168" t="s">
        <v>115</v>
      </c>
      <c r="AR86" s="168" t="s">
        <v>114</v>
      </c>
      <c r="AS86" s="169" t="s">
        <v>123</v>
      </c>
      <c r="AT86" s="170" t="s">
        <v>100</v>
      </c>
      <c r="AU86" s="171" t="s">
        <v>128</v>
      </c>
      <c r="AV86" s="127"/>
      <c r="AW86" s="127"/>
      <c r="AX86" s="127"/>
      <c r="AY86" s="127"/>
      <c r="AZ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</row>
    <row r="87" spans="36:70" ht="39.75" customHeight="1">
      <c r="AJ87" s="172" t="s">
        <v>125</v>
      </c>
      <c r="AK87" s="173">
        <v>1</v>
      </c>
      <c r="AL87" s="174">
        <f>+(AC10*AK87)+AC10</f>
        <v>331.92</v>
      </c>
      <c r="AM87" s="175">
        <f>ROUNDDOWN(AL87,2)</f>
        <v>331.92</v>
      </c>
      <c r="AN87" s="176">
        <v>1</v>
      </c>
      <c r="AO87" s="177" t="s">
        <v>125</v>
      </c>
      <c r="AP87" s="178">
        <f>+AM87</f>
        <v>331.92</v>
      </c>
      <c r="AQ87" s="179">
        <f>+AQ85*AM87</f>
        <v>66.38</v>
      </c>
      <c r="AR87" s="179">
        <f>+AR85*AM87</f>
        <v>132.77</v>
      </c>
      <c r="AS87" s="180">
        <f>+AS85*AM87</f>
        <v>66.38</v>
      </c>
      <c r="AT87" s="180">
        <f>+AT85*AM87</f>
        <v>132.77</v>
      </c>
      <c r="AU87" s="181">
        <f>+AU85*AM87</f>
        <v>165.96</v>
      </c>
      <c r="AV87" s="127"/>
      <c r="AW87" s="127"/>
      <c r="AX87" s="127"/>
      <c r="AY87" s="127"/>
      <c r="AZ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</row>
    <row r="88" spans="36:70" ht="39.75" customHeight="1">
      <c r="AJ88" s="172" t="s">
        <v>126</v>
      </c>
      <c r="AK88" s="173">
        <v>0.8</v>
      </c>
      <c r="AL88" s="174">
        <f>+(AC10*AK88)+AC10</f>
        <v>298.728</v>
      </c>
      <c r="AM88" s="175">
        <f>ROUNDDOWN(AL88,2)</f>
        <v>298.72</v>
      </c>
      <c r="AN88" s="182">
        <v>2</v>
      </c>
      <c r="AO88" s="177" t="s">
        <v>126</v>
      </c>
      <c r="AP88" s="178">
        <f>+AM88</f>
        <v>298.72</v>
      </c>
      <c r="AQ88" s="179">
        <f>+AQ85*AM88</f>
        <v>59.74</v>
      </c>
      <c r="AR88" s="179">
        <f>+AR85*AM88</f>
        <v>119.49</v>
      </c>
      <c r="AS88" s="180">
        <f>+AS85*AM88</f>
        <v>59.74</v>
      </c>
      <c r="AT88" s="180">
        <f>+AT85*AM88</f>
        <v>119.49</v>
      </c>
      <c r="AU88" s="181">
        <f>+AU85*AM88</f>
        <v>149.36</v>
      </c>
      <c r="AV88" s="127"/>
      <c r="AW88" s="127"/>
      <c r="AX88" s="127"/>
      <c r="AY88" s="127"/>
      <c r="AZ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</row>
    <row r="89" spans="36:70" ht="39.75" customHeight="1">
      <c r="AJ89" s="183" t="s">
        <v>127</v>
      </c>
      <c r="AK89" s="173">
        <v>0.7</v>
      </c>
      <c r="AL89" s="174">
        <f>+(AC10*AK89)+AC10</f>
        <v>282.132</v>
      </c>
      <c r="AM89" s="175">
        <f>ROUNDDOWN(AL89,2)</f>
        <v>282.13</v>
      </c>
      <c r="AN89" s="184">
        <v>3</v>
      </c>
      <c r="AO89" s="177" t="s">
        <v>127</v>
      </c>
      <c r="AP89" s="178">
        <f>+AM89</f>
        <v>282.13</v>
      </c>
      <c r="AQ89" s="179">
        <f>+AQ85*AM89</f>
        <v>56.43</v>
      </c>
      <c r="AR89" s="179">
        <f>+AR85*AM89</f>
        <v>112.85</v>
      </c>
      <c r="AS89" s="180">
        <f>+AS85*AM89</f>
        <v>56.43</v>
      </c>
      <c r="AT89" s="180">
        <f>+AT85*AM89</f>
        <v>112.85</v>
      </c>
      <c r="AU89" s="181">
        <f>+AU85*AM89</f>
        <v>141.07</v>
      </c>
      <c r="AV89" s="127"/>
      <c r="AW89" s="127"/>
      <c r="AX89" s="127"/>
      <c r="AY89" s="127"/>
      <c r="AZ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</row>
    <row r="90" spans="36:70" ht="39.75" customHeight="1">
      <c r="AJ90" s="185" t="s">
        <v>122</v>
      </c>
      <c r="AK90" s="186">
        <v>0.5</v>
      </c>
      <c r="AL90" s="187">
        <f>+(AC10*AK90)+AC10</f>
        <v>248.94</v>
      </c>
      <c r="AM90" s="188">
        <f>ROUNDDOWN(AL90,2)</f>
        <v>248.94</v>
      </c>
      <c r="AN90" s="189">
        <v>4</v>
      </c>
      <c r="AO90" s="177" t="s">
        <v>122</v>
      </c>
      <c r="AP90" s="190">
        <f>+AM90</f>
        <v>248.94</v>
      </c>
      <c r="AQ90" s="191">
        <f>+AQ85*AM90</f>
        <v>49.79</v>
      </c>
      <c r="AR90" s="191">
        <f>+AR85*AM90</f>
        <v>99.58</v>
      </c>
      <c r="AS90" s="192">
        <f>+AS85*AM90</f>
        <v>49.79</v>
      </c>
      <c r="AT90" s="192">
        <f>+AT85*AM90</f>
        <v>99.58</v>
      </c>
      <c r="AU90" s="193">
        <f>+AU85*AM90</f>
        <v>124.47</v>
      </c>
      <c r="AV90" s="127"/>
      <c r="AW90" s="127"/>
      <c r="AX90" s="127"/>
      <c r="AY90" s="127"/>
      <c r="AZ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</row>
    <row r="91" spans="36:70" ht="39.75" customHeight="1">
      <c r="AJ91" s="185" t="s">
        <v>121</v>
      </c>
      <c r="AK91" s="186">
        <v>0</v>
      </c>
      <c r="AL91" s="187">
        <f>+AC10</f>
        <v>165.96</v>
      </c>
      <c r="AM91" s="188">
        <f>ROUNDDOWN(AL91,2)</f>
        <v>165.96</v>
      </c>
      <c r="AN91" s="189">
        <v>5</v>
      </c>
      <c r="AO91" s="177" t="s">
        <v>121</v>
      </c>
      <c r="AP91" s="190">
        <f>+AM91</f>
        <v>165.96</v>
      </c>
      <c r="AQ91" s="191">
        <f>+AQ85*AM91</f>
        <v>33.19</v>
      </c>
      <c r="AR91" s="191">
        <f>+AR85*AM91</f>
        <v>66.38</v>
      </c>
      <c r="AS91" s="192">
        <f>+AS85*AM91</f>
        <v>33.19</v>
      </c>
      <c r="AT91" s="192">
        <f>+AT85*AM91</f>
        <v>66.38</v>
      </c>
      <c r="AU91" s="193">
        <f>+AU85*AM91</f>
        <v>82.98</v>
      </c>
      <c r="AV91" s="127"/>
      <c r="AW91" s="127"/>
      <c r="AX91" s="127"/>
      <c r="AY91" s="127"/>
      <c r="AZ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</row>
    <row r="92" spans="47:70" ht="13.5" customHeight="1"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</row>
    <row r="93" spans="47:70" ht="13.5" customHeight="1"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</row>
    <row r="94" spans="47:70" ht="13.5" customHeight="1"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</row>
    <row r="95" spans="47:70" ht="13.5" customHeight="1"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</row>
    <row r="96" spans="47:70" ht="12.75"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</row>
  </sheetData>
  <sheetProtection password="C986" sheet="1" objects="1" scenarios="1"/>
  <mergeCells count="185">
    <mergeCell ref="G26:I26"/>
    <mergeCell ref="M20:O20"/>
    <mergeCell ref="U18:V18"/>
    <mergeCell ref="U15:V15"/>
    <mergeCell ref="G17:I17"/>
    <mergeCell ref="U16:V16"/>
    <mergeCell ref="M16:O16"/>
    <mergeCell ref="M15:O15"/>
    <mergeCell ref="U20:V20"/>
    <mergeCell ref="U23:V23"/>
    <mergeCell ref="P13:AD13"/>
    <mergeCell ref="P14:P15"/>
    <mergeCell ref="R14:V14"/>
    <mergeCell ref="L13:O14"/>
    <mergeCell ref="G18:I18"/>
    <mergeCell ref="M17:O17"/>
    <mergeCell ref="M18:O18"/>
    <mergeCell ref="AD14:AD15"/>
    <mergeCell ref="W14:AB14"/>
    <mergeCell ref="AA18:AB18"/>
    <mergeCell ref="M25:O25"/>
    <mergeCell ref="M24:O24"/>
    <mergeCell ref="G20:I20"/>
    <mergeCell ref="M21:O21"/>
    <mergeCell ref="G21:I21"/>
    <mergeCell ref="G23:I23"/>
    <mergeCell ref="N8:S8"/>
    <mergeCell ref="G13:I15"/>
    <mergeCell ref="K10:M11"/>
    <mergeCell ref="N10:R11"/>
    <mergeCell ref="B8:M8"/>
    <mergeCell ref="B16:E16"/>
    <mergeCell ref="B10:D11"/>
    <mergeCell ref="E10:J11"/>
    <mergeCell ref="J13:K14"/>
    <mergeCell ref="G16:I16"/>
    <mergeCell ref="AE37:AE39"/>
    <mergeCell ref="AQ84:AR84"/>
    <mergeCell ref="AO84:AO86"/>
    <mergeCell ref="AK85:AM85"/>
    <mergeCell ref="B19:E19"/>
    <mergeCell ref="M23:O23"/>
    <mergeCell ref="U21:V21"/>
    <mergeCell ref="U24:V24"/>
    <mergeCell ref="U25:V25"/>
    <mergeCell ref="U22:V22"/>
    <mergeCell ref="AE35:AE36"/>
    <mergeCell ref="AC35:AD35"/>
    <mergeCell ref="AD46:AD48"/>
    <mergeCell ref="AC37:AC39"/>
    <mergeCell ref="AS84:AT84"/>
    <mergeCell ref="Z37:AA39"/>
    <mergeCell ref="AB37:AB39"/>
    <mergeCell ref="AD37:AD39"/>
    <mergeCell ref="AE46:AE48"/>
    <mergeCell ref="AC46:AC48"/>
    <mergeCell ref="AN84:AN86"/>
    <mergeCell ref="AE40:AE42"/>
    <mergeCell ref="AD43:AD45"/>
    <mergeCell ref="AE43:AE45"/>
    <mergeCell ref="AC40:AC42"/>
    <mergeCell ref="AD40:AD42"/>
    <mergeCell ref="AC43:AC45"/>
    <mergeCell ref="AC49:AC51"/>
    <mergeCell ref="AD49:AD51"/>
    <mergeCell ref="AE49:AE51"/>
    <mergeCell ref="S49:S51"/>
    <mergeCell ref="I51:Q51"/>
    <mergeCell ref="AB43:AB45"/>
    <mergeCell ref="AB49:AB51"/>
    <mergeCell ref="AB46:AB48"/>
    <mergeCell ref="T49:W51"/>
    <mergeCell ref="Z36:AA36"/>
    <mergeCell ref="F51:H51"/>
    <mergeCell ref="F46:H46"/>
    <mergeCell ref="T46:W48"/>
    <mergeCell ref="X46:Y48"/>
    <mergeCell ref="I46:L46"/>
    <mergeCell ref="S37:S39"/>
    <mergeCell ref="K48:M48"/>
    <mergeCell ref="X49:Y51"/>
    <mergeCell ref="S46:S48"/>
    <mergeCell ref="M41:Q41"/>
    <mergeCell ref="B35:Q35"/>
    <mergeCell ref="B34:Q34"/>
    <mergeCell ref="G27:I27"/>
    <mergeCell ref="Z43:AA45"/>
    <mergeCell ref="X43:Y45"/>
    <mergeCell ref="T43:W45"/>
    <mergeCell ref="U27:V27"/>
    <mergeCell ref="B37:Q37"/>
    <mergeCell ref="B38:Q38"/>
    <mergeCell ref="AA19:AB19"/>
    <mergeCell ref="X16:Y16"/>
    <mergeCell ref="X17:Y17"/>
    <mergeCell ref="X18:Y18"/>
    <mergeCell ref="AA15:AB15"/>
    <mergeCell ref="AC14:AC15"/>
    <mergeCell ref="F2:AD2"/>
    <mergeCell ref="F3:AD3"/>
    <mergeCell ref="F4:AD4"/>
    <mergeCell ref="F5:AD5"/>
    <mergeCell ref="AC8:AE8"/>
    <mergeCell ref="V10:Y11"/>
    <mergeCell ref="S9:U9"/>
    <mergeCell ref="T11:U11"/>
    <mergeCell ref="T10:U10"/>
    <mergeCell ref="Z10:Z11"/>
    <mergeCell ref="B17:E17"/>
    <mergeCell ref="B18:E18"/>
    <mergeCell ref="S40:S42"/>
    <mergeCell ref="S43:S45"/>
    <mergeCell ref="B51:E51"/>
    <mergeCell ref="M26:O26"/>
    <mergeCell ref="J28:L28"/>
    <mergeCell ref="B28:G28"/>
    <mergeCell ref="C45:E45"/>
    <mergeCell ref="I42:Q44"/>
    <mergeCell ref="B36:Q36"/>
    <mergeCell ref="AA25:AB25"/>
    <mergeCell ref="X25:Y25"/>
    <mergeCell ref="S35:S36"/>
    <mergeCell ref="T28:Z28"/>
    <mergeCell ref="T35:W36"/>
    <mergeCell ref="X35:Y36"/>
    <mergeCell ref="X27:Y27"/>
    <mergeCell ref="U29:AD29"/>
    <mergeCell ref="U30:AD30"/>
    <mergeCell ref="B24:E24"/>
    <mergeCell ref="B27:E27"/>
    <mergeCell ref="B33:Q33"/>
    <mergeCell ref="B25:E25"/>
    <mergeCell ref="B26:E26"/>
    <mergeCell ref="G24:I24"/>
    <mergeCell ref="G25:I25"/>
    <mergeCell ref="H28:I28"/>
    <mergeCell ref="M27:O27"/>
    <mergeCell ref="M28:S28"/>
    <mergeCell ref="U31:AD31"/>
    <mergeCell ref="T37:W39"/>
    <mergeCell ref="T40:W42"/>
    <mergeCell ref="Z49:AA51"/>
    <mergeCell ref="X37:Y39"/>
    <mergeCell ref="X40:Y42"/>
    <mergeCell ref="Z46:AA48"/>
    <mergeCell ref="Z35:AB35"/>
    <mergeCell ref="Z40:AA42"/>
    <mergeCell ref="AB40:AB42"/>
    <mergeCell ref="AA23:AB23"/>
    <mergeCell ref="AA28:AD28"/>
    <mergeCell ref="X23:Y23"/>
    <mergeCell ref="AA10:AB11"/>
    <mergeCell ref="AC10:AE11"/>
    <mergeCell ref="T8:AB8"/>
    <mergeCell ref="AA27:AB27"/>
    <mergeCell ref="U26:V26"/>
    <mergeCell ref="AA26:AB26"/>
    <mergeCell ref="AA24:AB24"/>
    <mergeCell ref="AE13:AE15"/>
    <mergeCell ref="S33:AE34"/>
    <mergeCell ref="B29:T31"/>
    <mergeCell ref="X22:Y22"/>
    <mergeCell ref="X20:Y20"/>
    <mergeCell ref="X21:Y21"/>
    <mergeCell ref="X24:Y24"/>
    <mergeCell ref="X26:Y26"/>
    <mergeCell ref="X15:Y15"/>
    <mergeCell ref="Q14:Q15"/>
    <mergeCell ref="B21:E21"/>
    <mergeCell ref="U19:V19"/>
    <mergeCell ref="B20:E20"/>
    <mergeCell ref="G19:I19"/>
    <mergeCell ref="G22:I22"/>
    <mergeCell ref="B22:E22"/>
    <mergeCell ref="M22:O22"/>
    <mergeCell ref="U17:V17"/>
    <mergeCell ref="AA17:AB17"/>
    <mergeCell ref="X19:Y19"/>
    <mergeCell ref="AA16:AB16"/>
    <mergeCell ref="B23:E23"/>
    <mergeCell ref="B13:E15"/>
    <mergeCell ref="AA20:AB20"/>
    <mergeCell ref="AA21:AB21"/>
    <mergeCell ref="AA22:AB22"/>
    <mergeCell ref="M19:O19"/>
  </mergeCells>
  <dataValidations count="6">
    <dataValidation type="time" allowBlank="1" showInputMessage="1" showErrorMessage="1" prompt="A HORA DEVE SER DIGITADA NO FORMATO 00:00&#10;" errorTitle="FORMATO DE HORA ERRADO" error="O FORMATO DA HORA DEVE SER 00:00&#10;" sqref="K16:K27 M16:M27">
      <formula1>0</formula1>
      <formula2>0.9993055555555556</formula2>
    </dataValidation>
    <dataValidation type="whole" allowBlank="1" showInputMessage="1" showErrorMessage="1" errorTitle="Erro! Dia de chegada inválido!" error="O dia de chegada será sempre maior ou igual ao dia de saída." sqref="P20:P26 R20:R21 T20:T21 W20:W21 Z20:Z21 AC20:AC21">
      <formula1>J20</formula1>
      <formula2>J20+15</formula2>
    </dataValidation>
    <dataValidation type="whole" allowBlank="1" showInputMessage="1" showErrorMessage="1" promptTitle="CÓDIGO DO DESLOCAMENTO" prompt="Informar o código do Local do Deslocamento conforme constante da Tabela de Valores das Diárias ABAIXO:&#10;Exemplo:&#10;1  -  D.F. / Manaus&#10;2  -  São Paulo, etc.&#10;3  -  Demais Capitais&#10;4  - +200.000 hab. e +70 km&#10;5  - Demais Deslocamentos" sqref="F18:F27">
      <formula1>1</formula1>
      <formula2>5</formula2>
    </dataValidation>
    <dataValidation operator="equal" allowBlank="1" showInputMessage="1" showErrorMessage="1" sqref="Z10:Z11"/>
    <dataValidation type="whole" allowBlank="1" showInputMessage="1" showErrorMessage="1" sqref="L16:L27">
      <formula1>J16</formula1>
      <formula2>J16+30</formula2>
    </dataValidation>
    <dataValidation type="whole" allowBlank="1" showInputMessage="1" showErrorMessage="1" promptTitle="CÓDIGO DO DESLOCAMENTO" prompt="Informar o código do Local do Deslocamento conforme constante da Tabela de Valores das Diárias ABAIXO:&#10;Exemplo:&#10;1  -  D.F. / Manaus&#10;2  -  São Paulo, etc.&#10;3  -  Demais Capitais&#10;4  -  Munic. c/ +200.000 hab. e +70 km&#10;5  -  Demais Deslocamentos" sqref="F16:F17">
      <formula1>1</formula1>
      <formula2>5</formula2>
    </dataValidation>
  </dataValidations>
  <printOptions horizontalCentered="1"/>
  <pageMargins left="0.3937007874015748" right="0.3937007874015748" top="0.2755905511811024" bottom="0.3937007874015748" header="0.3937007874015748" footer="0.5118110236220472"/>
  <pageSetup blackAndWhite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BR96"/>
  <sheetViews>
    <sheetView showGridLines="0" showZeros="0" defaultGridColor="0" view="pageBreakPreview" zoomScale="60" zoomScaleNormal="75" zoomScalePageLayoutView="0" colorId="8" workbookViewId="0" topLeftCell="A4">
      <selection activeCell="B10" sqref="B10:D11"/>
    </sheetView>
  </sheetViews>
  <sheetFormatPr defaultColWidth="11.421875" defaultRowHeight="12.75"/>
  <cols>
    <col min="1" max="1" width="1.57421875" style="95" customWidth="1"/>
    <col min="2" max="2" width="4.7109375" style="95" customWidth="1"/>
    <col min="3" max="3" width="2.7109375" style="95" customWidth="1"/>
    <col min="4" max="4" width="4.7109375" style="95" customWidth="1"/>
    <col min="5" max="5" width="5.28125" style="95" customWidth="1"/>
    <col min="6" max="6" width="9.7109375" style="95" customWidth="1"/>
    <col min="7" max="7" width="5.7109375" style="95" customWidth="1"/>
    <col min="8" max="9" width="4.421875" style="95" customWidth="1"/>
    <col min="10" max="10" width="4.7109375" style="95" customWidth="1"/>
    <col min="11" max="11" width="8.421875" style="95" customWidth="1"/>
    <col min="12" max="12" width="4.7109375" style="95" customWidth="1"/>
    <col min="13" max="13" width="3.421875" style="95" customWidth="1"/>
    <col min="14" max="15" width="3.28125" style="95" customWidth="1"/>
    <col min="16" max="16" width="4.28125" style="95" customWidth="1"/>
    <col min="17" max="17" width="7.8515625" style="95" customWidth="1"/>
    <col min="18" max="18" width="4.28125" style="95" customWidth="1"/>
    <col min="19" max="19" width="8.28125" style="95" customWidth="1"/>
    <col min="20" max="26" width="4.28125" style="95" customWidth="1"/>
    <col min="27" max="27" width="2.7109375" style="95" customWidth="1"/>
    <col min="28" max="28" width="7.28125" style="95" customWidth="1"/>
    <col min="29" max="29" width="6.28125" style="95" customWidth="1"/>
    <col min="30" max="30" width="8.28125" style="95" customWidth="1"/>
    <col min="31" max="31" width="10.28125" style="95" customWidth="1"/>
    <col min="32" max="32" width="7.421875" style="95" hidden="1" customWidth="1"/>
    <col min="33" max="33" width="10.7109375" style="95" hidden="1" customWidth="1"/>
    <col min="34" max="34" width="11.421875" style="95" hidden="1" customWidth="1"/>
    <col min="35" max="35" width="8.28125" style="95" hidden="1" customWidth="1"/>
    <col min="36" max="36" width="25.8515625" style="95" hidden="1" customWidth="1"/>
    <col min="37" max="39" width="11.421875" style="95" hidden="1" customWidth="1"/>
    <col min="40" max="40" width="15.421875" style="95" hidden="1" customWidth="1"/>
    <col min="41" max="41" width="17.7109375" style="95" hidden="1" customWidth="1"/>
    <col min="42" max="42" width="12.57421875" style="95" hidden="1" customWidth="1"/>
    <col min="43" max="46" width="11.7109375" style="95" hidden="1" customWidth="1"/>
    <col min="47" max="47" width="16.7109375" style="95" hidden="1" customWidth="1"/>
    <col min="48" max="48" width="17.7109375" style="95" hidden="1" customWidth="1"/>
    <col min="49" max="49" width="11.7109375" style="95" hidden="1" customWidth="1"/>
    <col min="50" max="50" width="11.7109375" style="95" customWidth="1"/>
    <col min="51" max="51" width="7.421875" style="95" bestFit="1" customWidth="1"/>
    <col min="52" max="52" width="17.7109375" style="95" customWidth="1"/>
    <col min="53" max="53" width="16.8515625" style="95" customWidth="1"/>
    <col min="54" max="16384" width="11.421875" style="95" customWidth="1"/>
  </cols>
  <sheetData>
    <row r="1" spans="1:33" ht="4.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4" ht="15.75" customHeight="1" thickTop="1">
      <c r="A2" s="8"/>
      <c r="B2" s="9"/>
      <c r="C2" s="10"/>
      <c r="D2" s="10"/>
      <c r="E2" s="10"/>
      <c r="F2" s="449" t="s">
        <v>290</v>
      </c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11"/>
      <c r="AF2" s="127"/>
      <c r="AG2" s="127"/>
      <c r="AH2" s="128"/>
    </row>
    <row r="3" spans="1:34" ht="12.75" customHeight="1">
      <c r="A3" s="8"/>
      <c r="B3" s="12"/>
      <c r="C3" s="13"/>
      <c r="D3" s="13"/>
      <c r="E3" s="13"/>
      <c r="F3" s="450" t="s">
        <v>292</v>
      </c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14"/>
      <c r="AF3" s="127"/>
      <c r="AG3" s="127"/>
      <c r="AH3" s="128"/>
    </row>
    <row r="4" spans="1:34" ht="14.25" customHeight="1">
      <c r="A4" s="8"/>
      <c r="B4" s="12"/>
      <c r="C4" s="13"/>
      <c r="D4" s="13"/>
      <c r="E4" s="13"/>
      <c r="F4" s="450" t="s">
        <v>293</v>
      </c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14"/>
      <c r="AF4" s="127"/>
      <c r="AG4" s="127"/>
      <c r="AH4" s="128"/>
    </row>
    <row r="5" spans="1:34" ht="18" customHeight="1" thickBot="1">
      <c r="A5" s="8"/>
      <c r="B5" s="15"/>
      <c r="C5" s="16"/>
      <c r="D5" s="16"/>
      <c r="E5" s="16"/>
      <c r="F5" s="451" t="s">
        <v>11</v>
      </c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17"/>
      <c r="AF5" s="127"/>
      <c r="AG5" s="127"/>
      <c r="AH5" s="128"/>
    </row>
    <row r="6" spans="1:33" ht="7.5" customHeight="1" thickBot="1" thickTop="1">
      <c r="A6" s="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27"/>
      <c r="AG6" s="127"/>
    </row>
    <row r="7" spans="1:34" s="37" customFormat="1" ht="9.75" customHeight="1" thickTop="1">
      <c r="A7" s="8"/>
      <c r="B7" s="19" t="s">
        <v>8</v>
      </c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2" t="s">
        <v>9</v>
      </c>
      <c r="O7" s="20"/>
      <c r="P7" s="20"/>
      <c r="Q7" s="21"/>
      <c r="R7" s="21"/>
      <c r="S7" s="21"/>
      <c r="T7" s="19" t="s">
        <v>0</v>
      </c>
      <c r="U7" s="23"/>
      <c r="V7" s="21"/>
      <c r="W7" s="23"/>
      <c r="X7" s="20"/>
      <c r="Y7" s="21"/>
      <c r="Z7" s="21"/>
      <c r="AA7" s="21"/>
      <c r="AB7" s="24"/>
      <c r="AC7" s="25" t="s">
        <v>2</v>
      </c>
      <c r="AD7" s="21"/>
      <c r="AE7" s="26"/>
      <c r="AF7" s="127"/>
      <c r="AG7" s="127"/>
      <c r="AH7" s="39"/>
    </row>
    <row r="8" spans="1:34" ht="16.5" customHeight="1">
      <c r="A8" s="8"/>
      <c r="B8" s="422" t="s">
        <v>296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5"/>
      <c r="N8" s="403" t="s">
        <v>297</v>
      </c>
      <c r="O8" s="404"/>
      <c r="P8" s="404"/>
      <c r="Q8" s="404"/>
      <c r="R8" s="404"/>
      <c r="S8" s="405"/>
      <c r="T8" s="304" t="s">
        <v>294</v>
      </c>
      <c r="U8" s="305"/>
      <c r="V8" s="305"/>
      <c r="W8" s="305"/>
      <c r="X8" s="305"/>
      <c r="Y8" s="305"/>
      <c r="Z8" s="305"/>
      <c r="AA8" s="305"/>
      <c r="AB8" s="306"/>
      <c r="AC8" s="353">
        <v>38169</v>
      </c>
      <c r="AD8" s="354"/>
      <c r="AE8" s="355"/>
      <c r="AF8" s="127"/>
      <c r="AG8" s="127"/>
      <c r="AH8" s="129"/>
    </row>
    <row r="9" spans="1:34" s="37" customFormat="1" ht="9.75" customHeight="1">
      <c r="A9" s="8"/>
      <c r="B9" s="27" t="s">
        <v>101</v>
      </c>
      <c r="C9" s="28"/>
      <c r="D9" s="29"/>
      <c r="E9" s="30" t="s">
        <v>14</v>
      </c>
      <c r="F9" s="28"/>
      <c r="G9" s="28"/>
      <c r="H9" s="28"/>
      <c r="I9" s="28"/>
      <c r="J9" s="28"/>
      <c r="K9" s="30" t="s">
        <v>16</v>
      </c>
      <c r="L9" s="28"/>
      <c r="M9" s="31"/>
      <c r="N9" s="32" t="s">
        <v>17</v>
      </c>
      <c r="O9" s="33"/>
      <c r="P9" s="34"/>
      <c r="Q9" s="34"/>
      <c r="R9" s="31"/>
      <c r="S9" s="362" t="s">
        <v>144</v>
      </c>
      <c r="T9" s="363"/>
      <c r="U9" s="364"/>
      <c r="V9" s="36" t="s">
        <v>15</v>
      </c>
      <c r="X9" s="38"/>
      <c r="Y9" s="38"/>
      <c r="Z9" s="36" t="s">
        <v>108</v>
      </c>
      <c r="AA9" s="39"/>
      <c r="AB9" s="40"/>
      <c r="AC9" s="32" t="s">
        <v>13</v>
      </c>
      <c r="AD9" s="33"/>
      <c r="AE9" s="41"/>
      <c r="AF9" s="127"/>
      <c r="AG9" s="127"/>
      <c r="AH9" s="39"/>
    </row>
    <row r="10" spans="1:34" s="37" customFormat="1" ht="8.25" customHeight="1">
      <c r="A10" s="8"/>
      <c r="B10" s="424" t="s">
        <v>298</v>
      </c>
      <c r="C10" s="425"/>
      <c r="D10" s="426"/>
      <c r="E10" s="430"/>
      <c r="F10" s="431"/>
      <c r="G10" s="431"/>
      <c r="H10" s="431"/>
      <c r="I10" s="431"/>
      <c r="J10" s="432"/>
      <c r="K10" s="410"/>
      <c r="L10" s="411"/>
      <c r="M10" s="412"/>
      <c r="N10" s="416">
        <f>+K10</f>
        <v>0</v>
      </c>
      <c r="O10" s="417"/>
      <c r="P10" s="417"/>
      <c r="Q10" s="417"/>
      <c r="R10" s="418"/>
      <c r="S10" s="35" t="s">
        <v>102</v>
      </c>
      <c r="T10" s="362" t="s">
        <v>103</v>
      </c>
      <c r="U10" s="364"/>
      <c r="V10" s="356">
        <v>12.49</v>
      </c>
      <c r="W10" s="357"/>
      <c r="X10" s="357"/>
      <c r="Y10" s="358"/>
      <c r="Z10" s="367">
        <v>9</v>
      </c>
      <c r="AA10" s="294" t="s">
        <v>10</v>
      </c>
      <c r="AB10" s="295"/>
      <c r="AC10" s="298">
        <f>+Z10*V10</f>
        <v>112.41</v>
      </c>
      <c r="AD10" s="299"/>
      <c r="AE10" s="300"/>
      <c r="AF10" s="127"/>
      <c r="AG10" s="127"/>
      <c r="AH10" s="39"/>
    </row>
    <row r="11" spans="1:34" ht="10.5" customHeight="1" thickBot="1">
      <c r="A11" s="8"/>
      <c r="B11" s="427"/>
      <c r="C11" s="428"/>
      <c r="D11" s="429"/>
      <c r="E11" s="433"/>
      <c r="F11" s="434"/>
      <c r="G11" s="434"/>
      <c r="H11" s="434"/>
      <c r="I11" s="434"/>
      <c r="J11" s="435"/>
      <c r="K11" s="413"/>
      <c r="L11" s="414"/>
      <c r="M11" s="415"/>
      <c r="N11" s="419"/>
      <c r="O11" s="420"/>
      <c r="P11" s="420"/>
      <c r="Q11" s="420"/>
      <c r="R11" s="421"/>
      <c r="S11" s="114"/>
      <c r="T11" s="365"/>
      <c r="U11" s="366"/>
      <c r="V11" s="359"/>
      <c r="W11" s="360"/>
      <c r="X11" s="360"/>
      <c r="Y11" s="361"/>
      <c r="Z11" s="368"/>
      <c r="AA11" s="296"/>
      <c r="AB11" s="297"/>
      <c r="AC11" s="301"/>
      <c r="AD11" s="302"/>
      <c r="AE11" s="303"/>
      <c r="AF11" s="127"/>
      <c r="AG11" s="127"/>
      <c r="AH11" s="130"/>
    </row>
    <row r="12" spans="1:34" s="132" customFormat="1" ht="7.5" customHeight="1" thickBot="1" thickTop="1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113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127"/>
      <c r="AG12" s="127"/>
      <c r="AH12" s="131"/>
    </row>
    <row r="13" spans="1:34" s="134" customFormat="1" ht="12" customHeight="1" thickTop="1">
      <c r="A13" s="8"/>
      <c r="B13" s="258" t="s">
        <v>95</v>
      </c>
      <c r="C13" s="259"/>
      <c r="D13" s="259"/>
      <c r="E13" s="260"/>
      <c r="F13" s="48" t="s">
        <v>136</v>
      </c>
      <c r="G13" s="406" t="s">
        <v>137</v>
      </c>
      <c r="H13" s="406"/>
      <c r="I13" s="407"/>
      <c r="J13" s="436" t="s">
        <v>18</v>
      </c>
      <c r="K13" s="436"/>
      <c r="L13" s="436" t="s">
        <v>6</v>
      </c>
      <c r="M13" s="436"/>
      <c r="N13" s="436"/>
      <c r="O13" s="436"/>
      <c r="P13" s="440" t="s">
        <v>140</v>
      </c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2"/>
      <c r="AE13" s="273" t="s">
        <v>104</v>
      </c>
      <c r="AF13" s="127"/>
      <c r="AG13" s="127"/>
      <c r="AH13" s="133"/>
    </row>
    <row r="14" spans="1:34" s="134" customFormat="1" ht="12" customHeight="1">
      <c r="A14" s="8"/>
      <c r="B14" s="261"/>
      <c r="C14" s="262"/>
      <c r="D14" s="262"/>
      <c r="E14" s="263"/>
      <c r="F14" s="49" t="s">
        <v>131</v>
      </c>
      <c r="G14" s="408"/>
      <c r="H14" s="408"/>
      <c r="I14" s="409"/>
      <c r="J14" s="370"/>
      <c r="K14" s="370"/>
      <c r="L14" s="370"/>
      <c r="M14" s="370"/>
      <c r="N14" s="370"/>
      <c r="O14" s="370"/>
      <c r="P14" s="290" t="s">
        <v>96</v>
      </c>
      <c r="Q14" s="290" t="s">
        <v>112</v>
      </c>
      <c r="R14" s="290" t="s">
        <v>113</v>
      </c>
      <c r="S14" s="290"/>
      <c r="T14" s="290"/>
      <c r="U14" s="290"/>
      <c r="V14" s="290"/>
      <c r="W14" s="290" t="s">
        <v>111</v>
      </c>
      <c r="X14" s="290"/>
      <c r="Y14" s="290"/>
      <c r="Z14" s="290"/>
      <c r="AA14" s="290"/>
      <c r="AB14" s="290"/>
      <c r="AC14" s="369" t="s">
        <v>96</v>
      </c>
      <c r="AD14" s="443" t="s">
        <v>110</v>
      </c>
      <c r="AE14" s="274"/>
      <c r="AF14" s="127"/>
      <c r="AG14" s="127"/>
      <c r="AH14" s="135"/>
    </row>
    <row r="15" spans="1:38" s="134" customFormat="1" ht="12" customHeight="1">
      <c r="A15" s="8"/>
      <c r="B15" s="264"/>
      <c r="C15" s="265"/>
      <c r="D15" s="265"/>
      <c r="E15" s="266"/>
      <c r="F15" s="52" t="s">
        <v>111</v>
      </c>
      <c r="G15" s="408"/>
      <c r="H15" s="408"/>
      <c r="I15" s="409"/>
      <c r="J15" s="53" t="s">
        <v>1</v>
      </c>
      <c r="K15" s="54" t="s">
        <v>7</v>
      </c>
      <c r="L15" s="51" t="s">
        <v>1</v>
      </c>
      <c r="M15" s="288" t="s">
        <v>7</v>
      </c>
      <c r="N15" s="448"/>
      <c r="O15" s="289"/>
      <c r="P15" s="290"/>
      <c r="Q15" s="290"/>
      <c r="R15" s="50" t="s">
        <v>96</v>
      </c>
      <c r="S15" s="50" t="s">
        <v>97</v>
      </c>
      <c r="T15" s="50" t="s">
        <v>96</v>
      </c>
      <c r="U15" s="288" t="s">
        <v>98</v>
      </c>
      <c r="V15" s="289"/>
      <c r="W15" s="50" t="s">
        <v>96</v>
      </c>
      <c r="X15" s="288" t="s">
        <v>99</v>
      </c>
      <c r="Y15" s="289"/>
      <c r="Z15" s="50" t="s">
        <v>96</v>
      </c>
      <c r="AA15" s="288" t="s">
        <v>100</v>
      </c>
      <c r="AB15" s="289"/>
      <c r="AC15" s="370"/>
      <c r="AD15" s="444"/>
      <c r="AE15" s="275"/>
      <c r="AF15" s="127"/>
      <c r="AG15" s="127"/>
      <c r="AH15" s="135"/>
      <c r="AI15" s="136"/>
      <c r="AJ15" s="136"/>
      <c r="AK15" s="137"/>
      <c r="AL15" s="137"/>
    </row>
    <row r="16" spans="1:38" s="142" customFormat="1" ht="12.75">
      <c r="A16" s="8"/>
      <c r="B16" s="255"/>
      <c r="C16" s="256"/>
      <c r="D16" s="256"/>
      <c r="E16" s="257"/>
      <c r="F16" s="115">
        <v>5</v>
      </c>
      <c r="G16" s="437"/>
      <c r="H16" s="438"/>
      <c r="I16" s="439"/>
      <c r="J16" s="116">
        <v>21</v>
      </c>
      <c r="K16" s="117">
        <v>0.333333333333333</v>
      </c>
      <c r="L16" s="194">
        <v>25</v>
      </c>
      <c r="M16" s="445">
        <v>0.541666666666667</v>
      </c>
      <c r="N16" s="446"/>
      <c r="O16" s="447"/>
      <c r="P16" s="118">
        <v>4</v>
      </c>
      <c r="Q16" s="109">
        <f aca="true" t="shared" si="0" ref="Q16:Q27">IF(P16="",0,VLOOKUP(F16,AN$87:AU$91,3,FALSE)*P16)</f>
        <v>449.64</v>
      </c>
      <c r="R16" s="118"/>
      <c r="S16" s="109">
        <f aca="true" t="shared" si="1" ref="S16:S27">IF(R16="",0,VLOOKUP(F16,AN$87:AU$91,4,FALSE)*R16)</f>
        <v>0</v>
      </c>
      <c r="T16" s="118"/>
      <c r="U16" s="253">
        <f aca="true" t="shared" si="2" ref="U16:U27">IF(T16="",0,VLOOKUP(F16,AN$87:AU$91,5,FALSE)*T16)</f>
        <v>0</v>
      </c>
      <c r="V16" s="254" t="e">
        <f aca="true" t="shared" si="3" ref="V16:V27">IF(U16="",0,VLOOKUP(J$16,AR$87:AS$91,3,FALSE)*U16)</f>
        <v>#N/A</v>
      </c>
      <c r="W16" s="118"/>
      <c r="X16" s="253">
        <f aca="true" t="shared" si="4" ref="X16:X27">IF(W16="",0,VLOOKUP(F16,AN$87:AU$91,6,FALSE)*W16)</f>
        <v>0</v>
      </c>
      <c r="Y16" s="254"/>
      <c r="Z16" s="118"/>
      <c r="AA16" s="452">
        <f aca="true" t="shared" si="5" ref="AA16:AA27">IF(Z16="",0,VLOOKUP(F16,AN$87:AU$91,7,FALSE)*Z16)</f>
        <v>0</v>
      </c>
      <c r="AB16" s="453"/>
      <c r="AC16" s="116"/>
      <c r="AD16" s="109">
        <f aca="true" t="shared" si="6" ref="AD16:AD27">IF(AC16="",0,VLOOKUP(F16,AN$87:AU$91,8,FALSE)*AC16)</f>
        <v>0</v>
      </c>
      <c r="AE16" s="5">
        <f aca="true" t="shared" si="7" ref="AE16:AE27">+Q16+S16+U16+X16+AA16+AD16</f>
        <v>449.64</v>
      </c>
      <c r="AF16" s="127"/>
      <c r="AG16" s="127"/>
      <c r="AH16" s="138"/>
      <c r="AI16" s="139"/>
      <c r="AJ16" s="7"/>
      <c r="AK16" s="140"/>
      <c r="AL16" s="141"/>
    </row>
    <row r="17" spans="1:38" s="142" customFormat="1" ht="12.75">
      <c r="A17" s="8"/>
      <c r="B17" s="255"/>
      <c r="C17" s="256"/>
      <c r="D17" s="256"/>
      <c r="E17" s="257"/>
      <c r="F17" s="115"/>
      <c r="G17" s="270"/>
      <c r="H17" s="271"/>
      <c r="I17" s="272"/>
      <c r="J17" s="119"/>
      <c r="K17" s="120"/>
      <c r="L17" s="122"/>
      <c r="M17" s="267"/>
      <c r="N17" s="268"/>
      <c r="O17" s="269"/>
      <c r="P17" s="121"/>
      <c r="Q17" s="110">
        <f t="shared" si="0"/>
        <v>0</v>
      </c>
      <c r="R17" s="121"/>
      <c r="S17" s="110">
        <f t="shared" si="1"/>
        <v>0</v>
      </c>
      <c r="T17" s="121"/>
      <c r="U17" s="251">
        <f t="shared" si="2"/>
        <v>0</v>
      </c>
      <c r="V17" s="252" t="e">
        <f t="shared" si="3"/>
        <v>#N/A</v>
      </c>
      <c r="W17" s="121"/>
      <c r="X17" s="251">
        <f t="shared" si="4"/>
        <v>0</v>
      </c>
      <c r="Y17" s="252"/>
      <c r="Z17" s="121"/>
      <c r="AA17" s="251">
        <f t="shared" si="5"/>
        <v>0</v>
      </c>
      <c r="AB17" s="252"/>
      <c r="AC17" s="121"/>
      <c r="AD17" s="110">
        <f t="shared" si="6"/>
        <v>0</v>
      </c>
      <c r="AE17" s="6">
        <f t="shared" si="7"/>
        <v>0</v>
      </c>
      <c r="AF17" s="127"/>
      <c r="AG17" s="127"/>
      <c r="AH17" s="138"/>
      <c r="AI17" s="139"/>
      <c r="AJ17" s="7"/>
      <c r="AK17" s="143"/>
      <c r="AL17" s="141"/>
    </row>
    <row r="18" spans="1:38" s="142" customFormat="1" ht="12.75">
      <c r="A18" s="8"/>
      <c r="B18" s="255"/>
      <c r="C18" s="256"/>
      <c r="D18" s="256"/>
      <c r="E18" s="257"/>
      <c r="F18" s="115"/>
      <c r="G18" s="270"/>
      <c r="H18" s="271"/>
      <c r="I18" s="272"/>
      <c r="J18" s="119"/>
      <c r="K18" s="120"/>
      <c r="L18" s="122"/>
      <c r="M18" s="267"/>
      <c r="N18" s="268"/>
      <c r="O18" s="269"/>
      <c r="P18" s="121"/>
      <c r="Q18" s="110">
        <f t="shared" si="0"/>
        <v>0</v>
      </c>
      <c r="R18" s="121"/>
      <c r="S18" s="110">
        <f t="shared" si="1"/>
        <v>0</v>
      </c>
      <c r="T18" s="121"/>
      <c r="U18" s="251">
        <f t="shared" si="2"/>
        <v>0</v>
      </c>
      <c r="V18" s="252" t="e">
        <f t="shared" si="3"/>
        <v>#N/A</v>
      </c>
      <c r="W18" s="121"/>
      <c r="X18" s="251">
        <f t="shared" si="4"/>
        <v>0</v>
      </c>
      <c r="Y18" s="252"/>
      <c r="Z18" s="121"/>
      <c r="AA18" s="251">
        <f t="shared" si="5"/>
        <v>0</v>
      </c>
      <c r="AB18" s="252"/>
      <c r="AC18" s="121"/>
      <c r="AD18" s="110">
        <f t="shared" si="6"/>
        <v>0</v>
      </c>
      <c r="AE18" s="6">
        <f t="shared" si="7"/>
        <v>0</v>
      </c>
      <c r="AF18" s="127"/>
      <c r="AG18" s="127"/>
      <c r="AH18" s="138"/>
      <c r="AI18" s="139"/>
      <c r="AJ18" s="7"/>
      <c r="AK18" s="144"/>
      <c r="AL18" s="141"/>
    </row>
    <row r="19" spans="1:38" s="142" customFormat="1" ht="12.75">
      <c r="A19" s="8"/>
      <c r="B19" s="255"/>
      <c r="C19" s="256"/>
      <c r="D19" s="256"/>
      <c r="E19" s="257"/>
      <c r="F19" s="115"/>
      <c r="G19" s="270"/>
      <c r="H19" s="271"/>
      <c r="I19" s="272"/>
      <c r="J19" s="122"/>
      <c r="K19" s="120"/>
      <c r="L19" s="122"/>
      <c r="M19" s="267"/>
      <c r="N19" s="268"/>
      <c r="O19" s="269"/>
      <c r="P19" s="121"/>
      <c r="Q19" s="110">
        <f t="shared" si="0"/>
        <v>0</v>
      </c>
      <c r="R19" s="121"/>
      <c r="S19" s="110">
        <f t="shared" si="1"/>
        <v>0</v>
      </c>
      <c r="T19" s="121"/>
      <c r="U19" s="251">
        <f t="shared" si="2"/>
        <v>0</v>
      </c>
      <c r="V19" s="252" t="e">
        <f t="shared" si="3"/>
        <v>#N/A</v>
      </c>
      <c r="W19" s="121"/>
      <c r="X19" s="251">
        <f t="shared" si="4"/>
        <v>0</v>
      </c>
      <c r="Y19" s="252"/>
      <c r="Z19" s="121"/>
      <c r="AA19" s="251">
        <f t="shared" si="5"/>
        <v>0</v>
      </c>
      <c r="AB19" s="252"/>
      <c r="AC19" s="121"/>
      <c r="AD19" s="110">
        <f t="shared" si="6"/>
        <v>0</v>
      </c>
      <c r="AE19" s="6">
        <f t="shared" si="7"/>
        <v>0</v>
      </c>
      <c r="AF19" s="127"/>
      <c r="AG19" s="127"/>
      <c r="AH19" s="138"/>
      <c r="AI19" s="139"/>
      <c r="AJ19" s="7"/>
      <c r="AK19" s="144"/>
      <c r="AL19" s="144"/>
    </row>
    <row r="20" spans="1:38" s="142" customFormat="1" ht="12.75">
      <c r="A20" s="8"/>
      <c r="B20" s="255"/>
      <c r="C20" s="256"/>
      <c r="D20" s="256"/>
      <c r="E20" s="257"/>
      <c r="F20" s="115"/>
      <c r="G20" s="270"/>
      <c r="H20" s="271"/>
      <c r="I20" s="272"/>
      <c r="J20" s="122"/>
      <c r="K20" s="120"/>
      <c r="L20" s="122"/>
      <c r="M20" s="267"/>
      <c r="N20" s="268"/>
      <c r="O20" s="269"/>
      <c r="P20" s="121"/>
      <c r="Q20" s="110">
        <f t="shared" si="0"/>
        <v>0</v>
      </c>
      <c r="R20" s="121"/>
      <c r="S20" s="110">
        <f t="shared" si="1"/>
        <v>0</v>
      </c>
      <c r="T20" s="121"/>
      <c r="U20" s="251">
        <f t="shared" si="2"/>
        <v>0</v>
      </c>
      <c r="V20" s="252" t="e">
        <f t="shared" si="3"/>
        <v>#N/A</v>
      </c>
      <c r="W20" s="121"/>
      <c r="X20" s="251">
        <f t="shared" si="4"/>
        <v>0</v>
      </c>
      <c r="Y20" s="252"/>
      <c r="Z20" s="121"/>
      <c r="AA20" s="251">
        <f t="shared" si="5"/>
        <v>0</v>
      </c>
      <c r="AB20" s="252"/>
      <c r="AC20" s="121"/>
      <c r="AD20" s="110">
        <f t="shared" si="6"/>
        <v>0</v>
      </c>
      <c r="AE20" s="6">
        <f t="shared" si="7"/>
        <v>0</v>
      </c>
      <c r="AF20" s="127"/>
      <c r="AG20" s="127"/>
      <c r="AH20" s="138"/>
      <c r="AI20" s="139"/>
      <c r="AJ20" s="7"/>
      <c r="AK20" s="144"/>
      <c r="AL20" s="144"/>
    </row>
    <row r="21" spans="1:38" s="142" customFormat="1" ht="12.75">
      <c r="A21" s="8"/>
      <c r="B21" s="255"/>
      <c r="C21" s="256"/>
      <c r="D21" s="256"/>
      <c r="E21" s="257"/>
      <c r="F21" s="115"/>
      <c r="G21" s="270"/>
      <c r="H21" s="271"/>
      <c r="I21" s="272"/>
      <c r="J21" s="122"/>
      <c r="K21" s="120"/>
      <c r="L21" s="122"/>
      <c r="M21" s="267"/>
      <c r="N21" s="268"/>
      <c r="O21" s="269"/>
      <c r="P21" s="121"/>
      <c r="Q21" s="110">
        <f t="shared" si="0"/>
        <v>0</v>
      </c>
      <c r="R21" s="121"/>
      <c r="S21" s="110">
        <f t="shared" si="1"/>
        <v>0</v>
      </c>
      <c r="T21" s="121"/>
      <c r="U21" s="251">
        <f t="shared" si="2"/>
        <v>0</v>
      </c>
      <c r="V21" s="252" t="e">
        <f t="shared" si="3"/>
        <v>#N/A</v>
      </c>
      <c r="W21" s="121"/>
      <c r="X21" s="251">
        <f t="shared" si="4"/>
        <v>0</v>
      </c>
      <c r="Y21" s="252"/>
      <c r="Z21" s="121"/>
      <c r="AA21" s="251">
        <f t="shared" si="5"/>
        <v>0</v>
      </c>
      <c r="AB21" s="252"/>
      <c r="AC21" s="121"/>
      <c r="AD21" s="110">
        <f t="shared" si="6"/>
        <v>0</v>
      </c>
      <c r="AE21" s="6">
        <f t="shared" si="7"/>
        <v>0</v>
      </c>
      <c r="AF21" s="127"/>
      <c r="AG21" s="127"/>
      <c r="AH21" s="138"/>
      <c r="AI21" s="139"/>
      <c r="AJ21" s="7"/>
      <c r="AK21" s="144"/>
      <c r="AL21" s="144"/>
    </row>
    <row r="22" spans="1:38" s="142" customFormat="1" ht="12.75">
      <c r="A22" s="8"/>
      <c r="B22" s="255"/>
      <c r="C22" s="256"/>
      <c r="D22" s="256"/>
      <c r="E22" s="257"/>
      <c r="F22" s="115"/>
      <c r="G22" s="270"/>
      <c r="H22" s="271"/>
      <c r="I22" s="272"/>
      <c r="J22" s="122"/>
      <c r="K22" s="120"/>
      <c r="L22" s="122"/>
      <c r="M22" s="267"/>
      <c r="N22" s="268"/>
      <c r="O22" s="269"/>
      <c r="P22" s="121"/>
      <c r="Q22" s="110">
        <f t="shared" si="0"/>
        <v>0</v>
      </c>
      <c r="R22" s="121"/>
      <c r="S22" s="110">
        <f t="shared" si="1"/>
        <v>0</v>
      </c>
      <c r="T22" s="121"/>
      <c r="U22" s="251">
        <f t="shared" si="2"/>
        <v>0</v>
      </c>
      <c r="V22" s="252" t="e">
        <f t="shared" si="3"/>
        <v>#N/A</v>
      </c>
      <c r="W22" s="121"/>
      <c r="X22" s="251">
        <f t="shared" si="4"/>
        <v>0</v>
      </c>
      <c r="Y22" s="252"/>
      <c r="Z22" s="121"/>
      <c r="AA22" s="251">
        <f t="shared" si="5"/>
        <v>0</v>
      </c>
      <c r="AB22" s="252"/>
      <c r="AC22" s="119"/>
      <c r="AD22" s="110">
        <f t="shared" si="6"/>
        <v>0</v>
      </c>
      <c r="AE22" s="6">
        <f t="shared" si="7"/>
        <v>0</v>
      </c>
      <c r="AF22" s="127"/>
      <c r="AG22" s="127"/>
      <c r="AH22" s="138"/>
      <c r="AI22" s="139"/>
      <c r="AJ22" s="7"/>
      <c r="AK22" s="144"/>
      <c r="AL22" s="144"/>
    </row>
    <row r="23" spans="1:36" ht="12.75">
      <c r="A23" s="8"/>
      <c r="B23" s="255"/>
      <c r="C23" s="256"/>
      <c r="D23" s="256"/>
      <c r="E23" s="257"/>
      <c r="F23" s="115"/>
      <c r="G23" s="270"/>
      <c r="H23" s="271"/>
      <c r="I23" s="272"/>
      <c r="J23" s="123"/>
      <c r="K23" s="120"/>
      <c r="L23" s="122"/>
      <c r="M23" s="267"/>
      <c r="N23" s="268"/>
      <c r="O23" s="269"/>
      <c r="P23" s="121"/>
      <c r="Q23" s="110">
        <f t="shared" si="0"/>
        <v>0</v>
      </c>
      <c r="R23" s="124"/>
      <c r="S23" s="110">
        <f t="shared" si="1"/>
        <v>0</v>
      </c>
      <c r="T23" s="124"/>
      <c r="U23" s="251">
        <f t="shared" si="2"/>
        <v>0</v>
      </c>
      <c r="V23" s="252" t="e">
        <f t="shared" si="3"/>
        <v>#N/A</v>
      </c>
      <c r="W23" s="124"/>
      <c r="X23" s="251">
        <f t="shared" si="4"/>
        <v>0</v>
      </c>
      <c r="Y23" s="252"/>
      <c r="Z23" s="124"/>
      <c r="AA23" s="251">
        <f t="shared" si="5"/>
        <v>0</v>
      </c>
      <c r="AB23" s="252"/>
      <c r="AC23" s="125"/>
      <c r="AD23" s="110">
        <f t="shared" si="6"/>
        <v>0</v>
      </c>
      <c r="AE23" s="6">
        <f t="shared" si="7"/>
        <v>0</v>
      </c>
      <c r="AF23" s="127"/>
      <c r="AG23" s="127"/>
      <c r="AH23" s="145"/>
      <c r="AI23" s="146"/>
      <c r="AJ23" s="1"/>
    </row>
    <row r="24" spans="1:36" ht="12.75">
      <c r="A24" s="8"/>
      <c r="B24" s="255"/>
      <c r="C24" s="256"/>
      <c r="D24" s="256"/>
      <c r="E24" s="257"/>
      <c r="F24" s="115"/>
      <c r="G24" s="270"/>
      <c r="H24" s="271"/>
      <c r="I24" s="272"/>
      <c r="J24" s="123"/>
      <c r="K24" s="120"/>
      <c r="L24" s="122"/>
      <c r="M24" s="267"/>
      <c r="N24" s="268"/>
      <c r="O24" s="269"/>
      <c r="P24" s="121"/>
      <c r="Q24" s="110">
        <f t="shared" si="0"/>
        <v>0</v>
      </c>
      <c r="R24" s="124"/>
      <c r="S24" s="110">
        <f t="shared" si="1"/>
        <v>0</v>
      </c>
      <c r="T24" s="124"/>
      <c r="U24" s="251">
        <f t="shared" si="2"/>
        <v>0</v>
      </c>
      <c r="V24" s="252" t="e">
        <f t="shared" si="3"/>
        <v>#N/A</v>
      </c>
      <c r="W24" s="124"/>
      <c r="X24" s="251">
        <f t="shared" si="4"/>
        <v>0</v>
      </c>
      <c r="Y24" s="252"/>
      <c r="Z24" s="124"/>
      <c r="AA24" s="251">
        <f t="shared" si="5"/>
        <v>0</v>
      </c>
      <c r="AB24" s="252"/>
      <c r="AC24" s="125"/>
      <c r="AD24" s="110">
        <f t="shared" si="6"/>
        <v>0</v>
      </c>
      <c r="AE24" s="6">
        <f t="shared" si="7"/>
        <v>0</v>
      </c>
      <c r="AF24" s="127"/>
      <c r="AG24" s="127"/>
      <c r="AH24" s="145"/>
      <c r="AI24" s="146"/>
      <c r="AJ24" s="1"/>
    </row>
    <row r="25" spans="1:36" ht="12.75">
      <c r="A25" s="8"/>
      <c r="B25" s="255"/>
      <c r="C25" s="256"/>
      <c r="D25" s="256"/>
      <c r="E25" s="257"/>
      <c r="F25" s="115"/>
      <c r="G25" s="270"/>
      <c r="H25" s="271"/>
      <c r="I25" s="272"/>
      <c r="J25" s="123"/>
      <c r="K25" s="120"/>
      <c r="L25" s="122"/>
      <c r="M25" s="267"/>
      <c r="N25" s="268"/>
      <c r="O25" s="269"/>
      <c r="P25" s="121"/>
      <c r="Q25" s="110">
        <f t="shared" si="0"/>
        <v>0</v>
      </c>
      <c r="R25" s="124"/>
      <c r="S25" s="110">
        <f t="shared" si="1"/>
        <v>0</v>
      </c>
      <c r="T25" s="124"/>
      <c r="U25" s="251">
        <f t="shared" si="2"/>
        <v>0</v>
      </c>
      <c r="V25" s="252" t="e">
        <f t="shared" si="3"/>
        <v>#N/A</v>
      </c>
      <c r="W25" s="124"/>
      <c r="X25" s="251">
        <f t="shared" si="4"/>
        <v>0</v>
      </c>
      <c r="Y25" s="252"/>
      <c r="Z25" s="124"/>
      <c r="AA25" s="251">
        <f t="shared" si="5"/>
        <v>0</v>
      </c>
      <c r="AB25" s="252"/>
      <c r="AC25" s="125"/>
      <c r="AD25" s="110">
        <f t="shared" si="6"/>
        <v>0</v>
      </c>
      <c r="AE25" s="6">
        <f t="shared" si="7"/>
        <v>0</v>
      </c>
      <c r="AF25" s="127"/>
      <c r="AG25" s="127"/>
      <c r="AH25" s="145"/>
      <c r="AI25" s="146"/>
      <c r="AJ25" s="1"/>
    </row>
    <row r="26" spans="1:36" ht="12.75">
      <c r="A26" s="8"/>
      <c r="B26" s="255"/>
      <c r="C26" s="256"/>
      <c r="D26" s="256"/>
      <c r="E26" s="257"/>
      <c r="F26" s="115"/>
      <c r="G26" s="270"/>
      <c r="H26" s="271"/>
      <c r="I26" s="272"/>
      <c r="J26" s="123"/>
      <c r="K26" s="120"/>
      <c r="L26" s="122"/>
      <c r="M26" s="267"/>
      <c r="N26" s="268"/>
      <c r="O26" s="269"/>
      <c r="P26" s="121"/>
      <c r="Q26" s="110">
        <f t="shared" si="0"/>
        <v>0</v>
      </c>
      <c r="R26" s="124"/>
      <c r="S26" s="110">
        <f t="shared" si="1"/>
        <v>0</v>
      </c>
      <c r="T26" s="124"/>
      <c r="U26" s="251">
        <f t="shared" si="2"/>
        <v>0</v>
      </c>
      <c r="V26" s="252" t="e">
        <f t="shared" si="3"/>
        <v>#N/A</v>
      </c>
      <c r="W26" s="124"/>
      <c r="X26" s="251">
        <f t="shared" si="4"/>
        <v>0</v>
      </c>
      <c r="Y26" s="252"/>
      <c r="Z26" s="124"/>
      <c r="AA26" s="251">
        <f t="shared" si="5"/>
        <v>0</v>
      </c>
      <c r="AB26" s="252"/>
      <c r="AC26" s="125"/>
      <c r="AD26" s="110">
        <f t="shared" si="6"/>
        <v>0</v>
      </c>
      <c r="AE26" s="6">
        <f t="shared" si="7"/>
        <v>0</v>
      </c>
      <c r="AF26" s="127"/>
      <c r="AG26" s="127"/>
      <c r="AH26" s="145"/>
      <c r="AI26" s="146"/>
      <c r="AJ26" s="1"/>
    </row>
    <row r="27" spans="1:36" ht="12.75">
      <c r="A27" s="8"/>
      <c r="B27" s="255"/>
      <c r="C27" s="256"/>
      <c r="D27" s="256"/>
      <c r="E27" s="257"/>
      <c r="F27" s="115"/>
      <c r="G27" s="270"/>
      <c r="H27" s="271"/>
      <c r="I27" s="272"/>
      <c r="J27" s="123"/>
      <c r="K27" s="120"/>
      <c r="L27" s="122"/>
      <c r="M27" s="267"/>
      <c r="N27" s="268"/>
      <c r="O27" s="269"/>
      <c r="P27" s="121"/>
      <c r="Q27" s="197">
        <f t="shared" si="0"/>
        <v>0</v>
      </c>
      <c r="R27" s="124"/>
      <c r="S27" s="110">
        <f t="shared" si="1"/>
        <v>0</v>
      </c>
      <c r="T27" s="124"/>
      <c r="U27" s="251">
        <f t="shared" si="2"/>
        <v>0</v>
      </c>
      <c r="V27" s="252" t="e">
        <f t="shared" si="3"/>
        <v>#N/A</v>
      </c>
      <c r="W27" s="124"/>
      <c r="X27" s="251">
        <f t="shared" si="4"/>
        <v>0</v>
      </c>
      <c r="Y27" s="252"/>
      <c r="Z27" s="124"/>
      <c r="AA27" s="251">
        <f t="shared" si="5"/>
        <v>0</v>
      </c>
      <c r="AB27" s="252"/>
      <c r="AC27" s="125"/>
      <c r="AD27" s="110">
        <f t="shared" si="6"/>
        <v>0</v>
      </c>
      <c r="AE27" s="6">
        <f t="shared" si="7"/>
        <v>0</v>
      </c>
      <c r="AF27" s="127"/>
      <c r="AG27" s="127"/>
      <c r="AH27" s="145"/>
      <c r="AI27" s="146"/>
      <c r="AJ27" s="1"/>
    </row>
    <row r="28" spans="1:36" ht="12.75">
      <c r="A28" s="8"/>
      <c r="B28" s="342" t="s">
        <v>146</v>
      </c>
      <c r="C28" s="343"/>
      <c r="D28" s="343"/>
      <c r="E28" s="343"/>
      <c r="F28" s="343"/>
      <c r="G28" s="344"/>
      <c r="H28" s="318" t="s">
        <v>147</v>
      </c>
      <c r="I28" s="319"/>
      <c r="J28" s="339"/>
      <c r="K28" s="340"/>
      <c r="L28" s="341"/>
      <c r="M28" s="320" t="s">
        <v>150</v>
      </c>
      <c r="N28" s="320"/>
      <c r="O28" s="320"/>
      <c r="P28" s="320"/>
      <c r="Q28" s="320"/>
      <c r="R28" s="320"/>
      <c r="S28" s="320"/>
      <c r="T28" s="325"/>
      <c r="U28" s="326"/>
      <c r="V28" s="326"/>
      <c r="W28" s="326"/>
      <c r="X28" s="326"/>
      <c r="Y28" s="326"/>
      <c r="Z28" s="327"/>
      <c r="AA28" s="291" t="s">
        <v>143</v>
      </c>
      <c r="AB28" s="292"/>
      <c r="AC28" s="292"/>
      <c r="AD28" s="293"/>
      <c r="AE28" s="196">
        <f>IF(AH29&gt;N10,-N10+AH29,0)</f>
        <v>449.64</v>
      </c>
      <c r="AF28" s="127"/>
      <c r="AG28" s="127"/>
      <c r="AH28" s="195" t="s">
        <v>148</v>
      </c>
      <c r="AI28" s="146"/>
      <c r="AJ28" s="1"/>
    </row>
    <row r="29" spans="1:36" ht="13.5" customHeight="1">
      <c r="A29" s="8"/>
      <c r="B29" s="282" t="s">
        <v>152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457"/>
      <c r="U29" s="329" t="s">
        <v>149</v>
      </c>
      <c r="V29" s="330"/>
      <c r="W29" s="330"/>
      <c r="X29" s="330"/>
      <c r="Y29" s="330"/>
      <c r="Z29" s="330"/>
      <c r="AA29" s="330"/>
      <c r="AB29" s="330"/>
      <c r="AC29" s="330"/>
      <c r="AD29" s="331"/>
      <c r="AE29" s="112">
        <f>+AH29-AE28</f>
        <v>0</v>
      </c>
      <c r="AF29" s="127"/>
      <c r="AG29" s="147"/>
      <c r="AH29" s="2">
        <f>SUM(AE16:AE27)</f>
        <v>449.64</v>
      </c>
      <c r="AJ29" s="148"/>
    </row>
    <row r="30" spans="1:36" ht="13.5" customHeight="1">
      <c r="A30" s="8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458"/>
      <c r="U30" s="332" t="s">
        <v>105</v>
      </c>
      <c r="V30" s="333"/>
      <c r="W30" s="333"/>
      <c r="X30" s="333"/>
      <c r="Y30" s="333"/>
      <c r="Z30" s="333"/>
      <c r="AA30" s="333"/>
      <c r="AB30" s="333"/>
      <c r="AC30" s="333"/>
      <c r="AD30" s="334"/>
      <c r="AE30" s="126"/>
      <c r="AF30" s="127"/>
      <c r="AG30" s="127"/>
      <c r="AH30" s="2"/>
      <c r="AJ30" s="148"/>
    </row>
    <row r="31" spans="1:36" ht="13.5" customHeight="1" thickBot="1">
      <c r="A31" s="8"/>
      <c r="B31" s="286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459"/>
      <c r="U31" s="307" t="s">
        <v>141</v>
      </c>
      <c r="V31" s="308"/>
      <c r="W31" s="308"/>
      <c r="X31" s="308"/>
      <c r="Y31" s="308"/>
      <c r="Z31" s="308"/>
      <c r="AA31" s="308"/>
      <c r="AB31" s="308"/>
      <c r="AC31" s="308"/>
      <c r="AD31" s="309"/>
      <c r="AE31" s="198">
        <f>+AE29-AE30</f>
        <v>0</v>
      </c>
      <c r="AF31" s="127"/>
      <c r="AG31" s="127"/>
      <c r="AH31" s="2"/>
      <c r="AJ31" s="148"/>
    </row>
    <row r="32" spans="1:36" ht="7.5" customHeight="1" thickBot="1" thickTop="1">
      <c r="A32" s="8"/>
      <c r="B32" s="55"/>
      <c r="C32" s="55"/>
      <c r="D32" s="55"/>
      <c r="E32" s="55"/>
      <c r="F32" s="55"/>
      <c r="G32" s="55"/>
      <c r="H32" s="55"/>
      <c r="I32" s="55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127"/>
      <c r="AG32" s="127"/>
      <c r="AH32" s="2"/>
      <c r="AJ32" s="148"/>
    </row>
    <row r="33" spans="1:33" ht="9.75" customHeight="1" thickTop="1">
      <c r="A33" s="8"/>
      <c r="B33" s="315" t="s">
        <v>142</v>
      </c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7"/>
      <c r="R33" s="56"/>
      <c r="S33" s="276" t="s">
        <v>139</v>
      </c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8"/>
      <c r="AF33" s="127"/>
      <c r="AG33" s="127"/>
    </row>
    <row r="34" spans="1:33" ht="12" customHeight="1">
      <c r="A34" s="8"/>
      <c r="B34" s="321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3"/>
      <c r="R34" s="57"/>
      <c r="S34" s="279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1"/>
      <c r="AF34" s="127"/>
      <c r="AG34" s="127"/>
    </row>
    <row r="35" spans="1:33" ht="12" customHeight="1">
      <c r="A35" s="8"/>
      <c r="B35" s="454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6"/>
      <c r="R35" s="58"/>
      <c r="S35" s="324" t="s">
        <v>136</v>
      </c>
      <c r="T35" s="328" t="s">
        <v>124</v>
      </c>
      <c r="U35" s="328"/>
      <c r="V35" s="328"/>
      <c r="W35" s="328"/>
      <c r="X35" s="314" t="s">
        <v>112</v>
      </c>
      <c r="Y35" s="314"/>
      <c r="Z35" s="314" t="s">
        <v>113</v>
      </c>
      <c r="AA35" s="314"/>
      <c r="AB35" s="314"/>
      <c r="AC35" s="314" t="s">
        <v>111</v>
      </c>
      <c r="AD35" s="314"/>
      <c r="AE35" s="393" t="s">
        <v>110</v>
      </c>
      <c r="AF35" s="127"/>
      <c r="AG35" s="127"/>
    </row>
    <row r="36" spans="1:31" ht="12" customHeight="1">
      <c r="A36" s="8"/>
      <c r="B36" s="454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6"/>
      <c r="R36" s="58"/>
      <c r="S36" s="324"/>
      <c r="T36" s="328"/>
      <c r="U36" s="328"/>
      <c r="V36" s="328"/>
      <c r="W36" s="328"/>
      <c r="X36" s="314"/>
      <c r="Y36" s="314"/>
      <c r="Z36" s="314" t="s">
        <v>97</v>
      </c>
      <c r="AA36" s="314"/>
      <c r="AB36" s="59" t="s">
        <v>114</v>
      </c>
      <c r="AC36" s="59" t="s">
        <v>99</v>
      </c>
      <c r="AD36" s="59" t="s">
        <v>100</v>
      </c>
      <c r="AE36" s="393"/>
    </row>
    <row r="37" spans="1:38" ht="12" customHeight="1">
      <c r="A37" s="8"/>
      <c r="B37" s="454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6"/>
      <c r="R37" s="58"/>
      <c r="S37" s="380">
        <v>1</v>
      </c>
      <c r="T37" s="310" t="s">
        <v>120</v>
      </c>
      <c r="U37" s="310"/>
      <c r="V37" s="310"/>
      <c r="W37" s="310"/>
      <c r="X37" s="312">
        <f>+AM87</f>
        <v>224.82</v>
      </c>
      <c r="Y37" s="312"/>
      <c r="Z37" s="312">
        <f>+AQ87</f>
        <v>44.96</v>
      </c>
      <c r="AA37" s="312"/>
      <c r="AB37" s="312">
        <f>+AR87</f>
        <v>89.93</v>
      </c>
      <c r="AC37" s="312">
        <f>+AS87</f>
        <v>44.96</v>
      </c>
      <c r="AD37" s="312">
        <f>+AT87</f>
        <v>89.93</v>
      </c>
      <c r="AE37" s="391">
        <f>+AU87</f>
        <v>112.41</v>
      </c>
      <c r="AJ37" s="149">
        <f>AE29</f>
        <v>0</v>
      </c>
      <c r="AL37" s="149" t="str">
        <f>TEXT(AE29,"0000,00")</f>
        <v>0000,00</v>
      </c>
    </row>
    <row r="38" spans="1:31" ht="12" customHeight="1" thickBot="1">
      <c r="A38" s="8"/>
      <c r="B38" s="454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6"/>
      <c r="R38" s="58"/>
      <c r="S38" s="380"/>
      <c r="T38" s="310"/>
      <c r="U38" s="310"/>
      <c r="V38" s="310"/>
      <c r="W38" s="310"/>
      <c r="X38" s="312"/>
      <c r="Y38" s="312"/>
      <c r="Z38" s="312"/>
      <c r="AA38" s="312"/>
      <c r="AB38" s="312"/>
      <c r="AC38" s="312"/>
      <c r="AD38" s="312"/>
      <c r="AE38" s="391"/>
    </row>
    <row r="39" spans="1:31" ht="7.5" customHeight="1" thickBot="1" thickTop="1">
      <c r="A39" s="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  <c r="S39" s="380"/>
      <c r="T39" s="310"/>
      <c r="U39" s="310"/>
      <c r="V39" s="310"/>
      <c r="W39" s="310"/>
      <c r="X39" s="312"/>
      <c r="Y39" s="312"/>
      <c r="Z39" s="312"/>
      <c r="AA39" s="312"/>
      <c r="AB39" s="312"/>
      <c r="AC39" s="312"/>
      <c r="AD39" s="312"/>
      <c r="AE39" s="391"/>
    </row>
    <row r="40" spans="1:31" ht="14.25" customHeight="1" thickTop="1">
      <c r="A40" s="8"/>
      <c r="B40" s="62" t="s">
        <v>3</v>
      </c>
      <c r="C40" s="63"/>
      <c r="D40" s="63"/>
      <c r="E40" s="64"/>
      <c r="F40" s="65" t="s">
        <v>12</v>
      </c>
      <c r="G40" s="66"/>
      <c r="H40" s="66"/>
      <c r="I40" s="67" t="s">
        <v>5</v>
      </c>
      <c r="J40" s="68"/>
      <c r="K40" s="69"/>
      <c r="L40" s="69"/>
      <c r="M40" s="69"/>
      <c r="N40" s="69"/>
      <c r="O40" s="69"/>
      <c r="P40" s="69"/>
      <c r="Q40" s="70"/>
      <c r="R40" s="71"/>
      <c r="S40" s="335">
        <v>2</v>
      </c>
      <c r="T40" s="311" t="s">
        <v>145</v>
      </c>
      <c r="U40" s="311"/>
      <c r="V40" s="311"/>
      <c r="W40" s="311"/>
      <c r="X40" s="312">
        <f>+AM88</f>
        <v>202.33</v>
      </c>
      <c r="Y40" s="312"/>
      <c r="Z40" s="312">
        <f>+AQ88</f>
        <v>40.47</v>
      </c>
      <c r="AA40" s="312"/>
      <c r="AB40" s="312">
        <f>+AR88</f>
        <v>80.93</v>
      </c>
      <c r="AC40" s="312">
        <f>+AS88</f>
        <v>40.47</v>
      </c>
      <c r="AD40" s="312">
        <f>+AT88</f>
        <v>80.93</v>
      </c>
      <c r="AE40" s="391">
        <f>+AU88</f>
        <v>101.17</v>
      </c>
    </row>
    <row r="41" spans="1:31" ht="14.25" customHeight="1">
      <c r="A41" s="8"/>
      <c r="B41" s="72" t="s">
        <v>118</v>
      </c>
      <c r="C41" s="73"/>
      <c r="D41" s="73"/>
      <c r="E41" s="74"/>
      <c r="F41" s="75" t="s">
        <v>109</v>
      </c>
      <c r="G41" s="76"/>
      <c r="H41" s="76"/>
      <c r="I41" s="77" t="s">
        <v>106</v>
      </c>
      <c r="J41" s="78"/>
      <c r="K41" s="79"/>
      <c r="L41" s="80"/>
      <c r="M41" s="371">
        <f>AE29</f>
        <v>0</v>
      </c>
      <c r="N41" s="371"/>
      <c r="O41" s="371"/>
      <c r="P41" s="371"/>
      <c r="Q41" s="372"/>
      <c r="R41" s="71"/>
      <c r="S41" s="335"/>
      <c r="T41" s="311"/>
      <c r="U41" s="311"/>
      <c r="V41" s="311"/>
      <c r="W41" s="311"/>
      <c r="X41" s="312"/>
      <c r="Y41" s="312"/>
      <c r="Z41" s="312"/>
      <c r="AA41" s="312"/>
      <c r="AB41" s="312"/>
      <c r="AC41" s="312"/>
      <c r="AD41" s="312"/>
      <c r="AE41" s="391"/>
    </row>
    <row r="42" spans="1:31" s="132" customFormat="1" ht="14.25" customHeight="1">
      <c r="A42" s="8"/>
      <c r="B42" s="72" t="s">
        <v>116</v>
      </c>
      <c r="C42" s="73"/>
      <c r="D42" s="73"/>
      <c r="E42" s="74"/>
      <c r="F42" s="75"/>
      <c r="G42" s="76"/>
      <c r="H42" s="76"/>
      <c r="I42" s="347" t="str">
        <f>AO57</f>
        <v>***  ***</v>
      </c>
      <c r="J42" s="348"/>
      <c r="K42" s="348"/>
      <c r="L42" s="348"/>
      <c r="M42" s="348"/>
      <c r="N42" s="348"/>
      <c r="O42" s="348"/>
      <c r="P42" s="348"/>
      <c r="Q42" s="349"/>
      <c r="R42" s="12"/>
      <c r="S42" s="335"/>
      <c r="T42" s="311"/>
      <c r="U42" s="311"/>
      <c r="V42" s="311"/>
      <c r="W42" s="311"/>
      <c r="X42" s="312"/>
      <c r="Y42" s="312"/>
      <c r="Z42" s="312"/>
      <c r="AA42" s="312"/>
      <c r="AB42" s="312"/>
      <c r="AC42" s="312"/>
      <c r="AD42" s="312"/>
      <c r="AE42" s="391"/>
    </row>
    <row r="43" spans="1:35" s="37" customFormat="1" ht="12.75" customHeight="1">
      <c r="A43" s="8"/>
      <c r="B43" s="72" t="s">
        <v>117</v>
      </c>
      <c r="C43" s="73"/>
      <c r="D43" s="73"/>
      <c r="E43" s="74"/>
      <c r="F43" s="75"/>
      <c r="G43" s="76"/>
      <c r="H43" s="76"/>
      <c r="I43" s="347"/>
      <c r="J43" s="348"/>
      <c r="K43" s="348"/>
      <c r="L43" s="348"/>
      <c r="M43" s="348"/>
      <c r="N43" s="348"/>
      <c r="O43" s="348"/>
      <c r="P43" s="348"/>
      <c r="Q43" s="349"/>
      <c r="R43" s="81"/>
      <c r="S43" s="335">
        <v>3</v>
      </c>
      <c r="T43" s="310" t="s">
        <v>127</v>
      </c>
      <c r="U43" s="310"/>
      <c r="V43" s="310"/>
      <c r="W43" s="310"/>
      <c r="X43" s="312">
        <f>+AM89</f>
        <v>191.09</v>
      </c>
      <c r="Y43" s="312"/>
      <c r="Z43" s="312">
        <f>+AQ89</f>
        <v>38.22</v>
      </c>
      <c r="AA43" s="312"/>
      <c r="AB43" s="312">
        <f>+AR89</f>
        <v>76.44</v>
      </c>
      <c r="AC43" s="312">
        <f>+AS89</f>
        <v>38.22</v>
      </c>
      <c r="AD43" s="312">
        <f>+AT89</f>
        <v>76.44</v>
      </c>
      <c r="AE43" s="391">
        <f>+AU89</f>
        <v>95.55</v>
      </c>
      <c r="AH43" s="39"/>
      <c r="AI43" s="39"/>
    </row>
    <row r="44" spans="1:39" ht="12.75" customHeight="1">
      <c r="A44" s="8"/>
      <c r="B44" s="82"/>
      <c r="C44" s="83"/>
      <c r="D44" s="83"/>
      <c r="E44" s="84"/>
      <c r="F44" s="85"/>
      <c r="G44" s="86"/>
      <c r="H44" s="86"/>
      <c r="I44" s="347"/>
      <c r="J44" s="348"/>
      <c r="K44" s="348"/>
      <c r="L44" s="348"/>
      <c r="M44" s="348"/>
      <c r="N44" s="348"/>
      <c r="O44" s="348"/>
      <c r="P44" s="348"/>
      <c r="Q44" s="349"/>
      <c r="R44" s="71"/>
      <c r="S44" s="335"/>
      <c r="T44" s="310"/>
      <c r="U44" s="310"/>
      <c r="V44" s="310"/>
      <c r="W44" s="310"/>
      <c r="X44" s="312"/>
      <c r="Y44" s="312"/>
      <c r="Z44" s="312"/>
      <c r="AA44" s="312"/>
      <c r="AB44" s="312"/>
      <c r="AC44" s="312"/>
      <c r="AD44" s="312"/>
      <c r="AE44" s="391"/>
      <c r="AH44" s="128"/>
      <c r="AI44" s="128">
        <v>0</v>
      </c>
      <c r="AJ44" s="95" t="s">
        <v>19</v>
      </c>
      <c r="AL44" s="95" t="str">
        <f>TEXT(AM44,"0000,00")</f>
        <v>2005,02</v>
      </c>
      <c r="AM44" s="95">
        <v>2005.02</v>
      </c>
    </row>
    <row r="45" spans="1:41" ht="12.75" customHeight="1">
      <c r="A45" s="8"/>
      <c r="B45" s="87" t="s">
        <v>4</v>
      </c>
      <c r="C45" s="345">
        <v>37960</v>
      </c>
      <c r="D45" s="345"/>
      <c r="E45" s="346"/>
      <c r="F45" s="88" t="s">
        <v>107</v>
      </c>
      <c r="I45" s="77" t="s">
        <v>119</v>
      </c>
      <c r="J45" s="89"/>
      <c r="K45" s="89"/>
      <c r="L45" s="89"/>
      <c r="M45" s="90"/>
      <c r="N45" s="90"/>
      <c r="O45" s="90"/>
      <c r="P45" s="90"/>
      <c r="Q45" s="91"/>
      <c r="R45" s="71"/>
      <c r="S45" s="335"/>
      <c r="T45" s="310"/>
      <c r="U45" s="310"/>
      <c r="V45" s="310"/>
      <c r="W45" s="310"/>
      <c r="X45" s="312"/>
      <c r="Y45" s="312"/>
      <c r="Z45" s="312"/>
      <c r="AA45" s="312"/>
      <c r="AB45" s="312"/>
      <c r="AC45" s="312"/>
      <c r="AD45" s="312"/>
      <c r="AE45" s="391"/>
      <c r="AH45" s="128"/>
      <c r="AI45" s="128">
        <v>1</v>
      </c>
      <c r="AJ45" s="95" t="s">
        <v>20</v>
      </c>
      <c r="AM45" s="95" t="s">
        <v>19</v>
      </c>
      <c r="AO45" s="95" t="str">
        <f>IF(AM45&lt;&gt;"","e","")</f>
        <v>e</v>
      </c>
    </row>
    <row r="46" spans="1:41" ht="12.75" customHeight="1">
      <c r="A46" s="8"/>
      <c r="B46" s="92"/>
      <c r="C46" s="93"/>
      <c r="D46" s="93"/>
      <c r="E46" s="94"/>
      <c r="F46" s="374">
        <f>C45</f>
        <v>37960</v>
      </c>
      <c r="G46" s="375"/>
      <c r="H46" s="376"/>
      <c r="I46" s="378">
        <f>+AC8</f>
        <v>38169</v>
      </c>
      <c r="J46" s="379"/>
      <c r="K46" s="379"/>
      <c r="L46" s="379"/>
      <c r="M46" s="89" t="s">
        <v>29</v>
      </c>
      <c r="O46" s="96"/>
      <c r="P46" s="97"/>
      <c r="Q46" s="98"/>
      <c r="R46" s="71"/>
      <c r="S46" s="335">
        <v>4</v>
      </c>
      <c r="T46" s="377" t="s">
        <v>129</v>
      </c>
      <c r="U46" s="377"/>
      <c r="V46" s="377"/>
      <c r="W46" s="377"/>
      <c r="X46" s="312">
        <f>+AM90</f>
        <v>168.61</v>
      </c>
      <c r="Y46" s="312"/>
      <c r="Z46" s="312">
        <f>+AQ90</f>
        <v>33.72</v>
      </c>
      <c r="AA46" s="312"/>
      <c r="AB46" s="312">
        <f>+AR90</f>
        <v>67.44</v>
      </c>
      <c r="AC46" s="312">
        <f>+AS90</f>
        <v>33.72</v>
      </c>
      <c r="AD46" s="312">
        <f>+AT90</f>
        <v>67.44</v>
      </c>
      <c r="AE46" s="391">
        <f>+AU90</f>
        <v>84.31</v>
      </c>
      <c r="AH46" s="128"/>
      <c r="AI46" s="128">
        <v>2</v>
      </c>
      <c r="AJ46" s="95" t="s">
        <v>21</v>
      </c>
      <c r="AK46" s="95" t="s">
        <v>22</v>
      </c>
      <c r="AL46" s="150" t="str">
        <f>IF(MID($AL$37,$AL$55-1,1)="1",MID($AL$37,$AL55-1,2),MID($AL$37,$AL$55,1))</f>
        <v>0</v>
      </c>
      <c r="AM46" s="95" t="str">
        <f>LOOKUP(VALUE(AL46),$AI$44:$AI$83,$AJ$44:$AJ$8727)</f>
        <v> </v>
      </c>
      <c r="AN46" s="95" t="str">
        <f aca="true" t="shared" si="8" ref="AN46:AN51">IF(AL46="0","F","T")</f>
        <v>F</v>
      </c>
      <c r="AO46" s="95" t="str">
        <f>IF(AND(AL47="0",AL49="0",AL51="0"),AM50&amp;" e "&amp;AM48&amp;AL57&amp;AM46&amp;AM57,AM47&amp;" e "&amp;AM46&amp;AM57)</f>
        <v>  e   real   centavo </v>
      </c>
    </row>
    <row r="47" spans="1:41" s="37" customFormat="1" ht="12.75" customHeight="1">
      <c r="A47" s="8"/>
      <c r="B47" s="99"/>
      <c r="C47" s="76"/>
      <c r="D47" s="76"/>
      <c r="E47" s="100"/>
      <c r="F47" s="75"/>
      <c r="G47" s="76"/>
      <c r="H47" s="76"/>
      <c r="I47" s="101"/>
      <c r="J47" s="89"/>
      <c r="K47" s="89"/>
      <c r="L47" s="89"/>
      <c r="M47" s="89"/>
      <c r="N47" s="89"/>
      <c r="O47" s="90"/>
      <c r="P47" s="90"/>
      <c r="Q47" s="102"/>
      <c r="R47" s="81"/>
      <c r="S47" s="335"/>
      <c r="T47" s="377"/>
      <c r="U47" s="377"/>
      <c r="V47" s="377"/>
      <c r="W47" s="377"/>
      <c r="X47" s="312"/>
      <c r="Y47" s="312"/>
      <c r="Z47" s="312"/>
      <c r="AA47" s="312"/>
      <c r="AB47" s="312"/>
      <c r="AC47" s="312"/>
      <c r="AD47" s="312"/>
      <c r="AE47" s="391"/>
      <c r="AH47" s="39"/>
      <c r="AI47" s="128">
        <v>3</v>
      </c>
      <c r="AJ47" s="95" t="s">
        <v>23</v>
      </c>
      <c r="AK47" s="95" t="s">
        <v>24</v>
      </c>
      <c r="AL47" s="150" t="str">
        <f>IF(MID($AL$37,$AL$55-1,1)&gt;"1",MID($AL$37,$AL$55-1,1),"0")</f>
        <v>0</v>
      </c>
      <c r="AM47" s="95" t="str">
        <f>LOOKUP(VALUE(AL47)*10,$AI$44:$AI$83,$AJ$44:$AJ$8727)</f>
        <v> </v>
      </c>
      <c r="AN47" s="95" t="str">
        <f t="shared" si="8"/>
        <v>F</v>
      </c>
      <c r="AO47" s="95"/>
    </row>
    <row r="48" spans="1:40" ht="12.75" customHeight="1">
      <c r="A48" s="8"/>
      <c r="B48" s="99"/>
      <c r="C48" s="76"/>
      <c r="D48" s="76"/>
      <c r="E48" s="100"/>
      <c r="F48" s="75"/>
      <c r="G48" s="76"/>
      <c r="H48" s="76"/>
      <c r="I48" s="103" t="s">
        <v>138</v>
      </c>
      <c r="J48" s="78"/>
      <c r="K48" s="381">
        <f>C45</f>
        <v>37960</v>
      </c>
      <c r="L48" s="381"/>
      <c r="M48" s="381"/>
      <c r="N48" s="104"/>
      <c r="O48" s="90"/>
      <c r="P48" s="90"/>
      <c r="Q48" s="102"/>
      <c r="R48" s="71"/>
      <c r="S48" s="335"/>
      <c r="T48" s="377"/>
      <c r="U48" s="377"/>
      <c r="V48" s="377"/>
      <c r="W48" s="377"/>
      <c r="X48" s="312"/>
      <c r="Y48" s="312"/>
      <c r="Z48" s="312"/>
      <c r="AA48" s="312"/>
      <c r="AB48" s="312"/>
      <c r="AC48" s="312"/>
      <c r="AD48" s="312"/>
      <c r="AE48" s="391"/>
      <c r="AH48" s="128"/>
      <c r="AI48" s="128">
        <v>4</v>
      </c>
      <c r="AJ48" s="95" t="s">
        <v>25</v>
      </c>
      <c r="AK48" s="95" t="s">
        <v>26</v>
      </c>
      <c r="AL48" s="150" t="str">
        <f>IF(MID($AL$37,$AL$55-4,1)="1",MID($AL$37,$AL$55-4,2),MID($AL$37,$AL$55-3,1))</f>
        <v>0</v>
      </c>
      <c r="AM48" s="95" t="str">
        <f>LOOKUP(VALUE(AL48),$AI$44:$AI$83,$AJ$44:$AJ$8727)</f>
        <v> </v>
      </c>
      <c r="AN48" s="95" t="str">
        <f t="shared" si="8"/>
        <v>F</v>
      </c>
    </row>
    <row r="49" spans="1:40" ht="12.75" customHeight="1">
      <c r="A49" s="8"/>
      <c r="B49" s="99"/>
      <c r="C49" s="76"/>
      <c r="D49" s="76"/>
      <c r="E49" s="100"/>
      <c r="F49" s="75"/>
      <c r="G49" s="76"/>
      <c r="H49" s="76"/>
      <c r="I49" s="105"/>
      <c r="J49" s="78"/>
      <c r="K49" s="106"/>
      <c r="L49" s="106"/>
      <c r="M49" s="106"/>
      <c r="N49" s="106"/>
      <c r="O49" s="90"/>
      <c r="P49" s="90"/>
      <c r="Q49" s="102"/>
      <c r="R49" s="71"/>
      <c r="S49" s="335">
        <v>5</v>
      </c>
      <c r="T49" s="386" t="s">
        <v>121</v>
      </c>
      <c r="U49" s="386"/>
      <c r="V49" s="386"/>
      <c r="W49" s="386"/>
      <c r="X49" s="312">
        <f>+AM91</f>
        <v>112.41</v>
      </c>
      <c r="Y49" s="312"/>
      <c r="Z49" s="312">
        <f>+AQ91</f>
        <v>22.48</v>
      </c>
      <c r="AA49" s="312"/>
      <c r="AB49" s="312">
        <f>+AR91</f>
        <v>44.96</v>
      </c>
      <c r="AC49" s="312">
        <f>+AS91</f>
        <v>22.48</v>
      </c>
      <c r="AD49" s="312">
        <f>+AT91</f>
        <v>44.96</v>
      </c>
      <c r="AE49" s="391">
        <f>+AU91</f>
        <v>56.21</v>
      </c>
      <c r="AH49" s="128"/>
      <c r="AI49" s="128">
        <v>5</v>
      </c>
      <c r="AJ49" s="95" t="s">
        <v>27</v>
      </c>
      <c r="AK49" s="95" t="s">
        <v>28</v>
      </c>
      <c r="AL49" s="150" t="str">
        <f>IF(MID($AL$37,$AL$55-4,1)&gt;"1",MID($AL$37,$AL$55-4,1),"0")</f>
        <v>0</v>
      </c>
      <c r="AM49" s="95" t="str">
        <f>LOOKUP(VALUE(AL49)*10,$AI$44:$AI$83,$AJ$44:$AJ$83)</f>
        <v> </v>
      </c>
      <c r="AN49" s="95" t="str">
        <f t="shared" si="8"/>
        <v>F</v>
      </c>
    </row>
    <row r="50" spans="1:40" ht="12.75" customHeight="1">
      <c r="A50" s="8"/>
      <c r="B50" s="99"/>
      <c r="C50" s="76"/>
      <c r="D50" s="76"/>
      <c r="E50" s="100"/>
      <c r="F50" s="75"/>
      <c r="G50" s="76"/>
      <c r="H50" s="76"/>
      <c r="I50" s="107"/>
      <c r="J50" s="108"/>
      <c r="K50" s="108"/>
      <c r="L50" s="108"/>
      <c r="M50" s="108"/>
      <c r="N50" s="108"/>
      <c r="O50" s="90"/>
      <c r="P50" s="90"/>
      <c r="Q50" s="102"/>
      <c r="R50" s="71"/>
      <c r="S50" s="335"/>
      <c r="T50" s="386"/>
      <c r="U50" s="386"/>
      <c r="V50" s="386"/>
      <c r="W50" s="386"/>
      <c r="X50" s="312"/>
      <c r="Y50" s="312"/>
      <c r="Z50" s="312"/>
      <c r="AA50" s="312"/>
      <c r="AB50" s="312"/>
      <c r="AC50" s="312"/>
      <c r="AD50" s="312"/>
      <c r="AE50" s="391"/>
      <c r="AH50" s="128"/>
      <c r="AI50" s="128">
        <v>6</v>
      </c>
      <c r="AJ50" s="95" t="s">
        <v>30</v>
      </c>
      <c r="AK50" s="95" t="s">
        <v>31</v>
      </c>
      <c r="AL50" s="150" t="str">
        <f>IF($AL$55&gt;5,MID($AL$37,$AL$55-5,1),"0")</f>
        <v>0</v>
      </c>
      <c r="AM50" s="95" t="str">
        <f>LOOKUP(VALUE(AL50)*100,$AI$44:$AI$83,$AJ$44:$AJ$8727)</f>
        <v> </v>
      </c>
      <c r="AN50" s="95" t="str">
        <f t="shared" si="8"/>
        <v>F</v>
      </c>
    </row>
    <row r="51" spans="1:40" ht="13.5" thickBot="1">
      <c r="A51" s="8"/>
      <c r="B51" s="336" t="s">
        <v>37</v>
      </c>
      <c r="C51" s="337"/>
      <c r="D51" s="337"/>
      <c r="E51" s="338"/>
      <c r="F51" s="373" t="s">
        <v>37</v>
      </c>
      <c r="G51" s="337"/>
      <c r="H51" s="338"/>
      <c r="I51" s="383" t="s">
        <v>37</v>
      </c>
      <c r="J51" s="384"/>
      <c r="K51" s="384"/>
      <c r="L51" s="384"/>
      <c r="M51" s="384"/>
      <c r="N51" s="384"/>
      <c r="O51" s="384"/>
      <c r="P51" s="384"/>
      <c r="Q51" s="385"/>
      <c r="R51" s="71"/>
      <c r="S51" s="382"/>
      <c r="T51" s="387"/>
      <c r="U51" s="387"/>
      <c r="V51" s="387"/>
      <c r="W51" s="387"/>
      <c r="X51" s="313"/>
      <c r="Y51" s="313"/>
      <c r="Z51" s="313"/>
      <c r="AA51" s="313"/>
      <c r="AB51" s="313"/>
      <c r="AC51" s="313"/>
      <c r="AD51" s="313"/>
      <c r="AE51" s="392"/>
      <c r="AH51" s="128"/>
      <c r="AI51" s="128">
        <v>7</v>
      </c>
      <c r="AJ51" s="95" t="s">
        <v>32</v>
      </c>
      <c r="AK51" s="95" t="s">
        <v>33</v>
      </c>
      <c r="AL51" s="150" t="str">
        <f>IF($AL$55&gt;6,MID($AL$37,$AL$55-6,1),"0")</f>
        <v>0</v>
      </c>
      <c r="AM51" s="95" t="str">
        <f>LOOKUP(VALUE(AL51)*1000,$AI$44:$AI$83,$AJ$44:$AJ$83)</f>
        <v> </v>
      </c>
      <c r="AN51" s="95" t="str">
        <f t="shared" si="8"/>
        <v>F</v>
      </c>
    </row>
    <row r="52" spans="1:38" ht="13.5" thickTop="1">
      <c r="A52" s="8"/>
      <c r="V52" s="151"/>
      <c r="AH52" s="128"/>
      <c r="AI52" s="95">
        <v>8</v>
      </c>
      <c r="AJ52" s="95" t="s">
        <v>34</v>
      </c>
      <c r="AL52" s="150"/>
    </row>
    <row r="53" spans="1:39" ht="12.75">
      <c r="A53" s="8"/>
      <c r="V53" s="151"/>
      <c r="AB53" s="127"/>
      <c r="AC53" s="127"/>
      <c r="AD53" s="127"/>
      <c r="AE53" s="127"/>
      <c r="AF53" s="127"/>
      <c r="AG53" s="127"/>
      <c r="AH53" s="152"/>
      <c r="AI53" s="95">
        <v>9</v>
      </c>
      <c r="AJ53" s="95" t="s">
        <v>35</v>
      </c>
      <c r="AM53" s="95" t="str">
        <f>MID(AL44,AL55-5,3)</f>
        <v>005</v>
      </c>
    </row>
    <row r="54" spans="1:36" ht="12.75">
      <c r="A54" s="8"/>
      <c r="AB54" s="127"/>
      <c r="AC54" s="127"/>
      <c r="AD54" s="127"/>
      <c r="AE54" s="127"/>
      <c r="AF54" s="127"/>
      <c r="AG54" s="127"/>
      <c r="AH54" s="152"/>
      <c r="AI54" s="95">
        <v>10</v>
      </c>
      <c r="AJ54" s="95" t="s">
        <v>36</v>
      </c>
    </row>
    <row r="55" spans="1:41" s="37" customFormat="1" ht="12.75">
      <c r="A55" s="8"/>
      <c r="AB55" s="127"/>
      <c r="AC55" s="127"/>
      <c r="AD55" s="127"/>
      <c r="AE55" s="127"/>
      <c r="AF55" s="127"/>
      <c r="AG55" s="127"/>
      <c r="AH55" s="152"/>
      <c r="AI55" s="95">
        <v>11</v>
      </c>
      <c r="AJ55" s="95" t="s">
        <v>38</v>
      </c>
      <c r="AK55" s="95"/>
      <c r="AL55" s="95">
        <f>VALUE(LEN(AL37))</f>
        <v>7</v>
      </c>
      <c r="AM55" s="95"/>
      <c r="AN55" s="95"/>
      <c r="AO55" s="95"/>
    </row>
    <row r="56" spans="35:41" ht="12.75">
      <c r="AI56" s="95">
        <v>12</v>
      </c>
      <c r="AJ56" s="95" t="s">
        <v>39</v>
      </c>
      <c r="AK56" s="95" t="s">
        <v>40</v>
      </c>
      <c r="AL56" s="95" t="s">
        <v>41</v>
      </c>
      <c r="AM56" s="95" t="s">
        <v>42</v>
      </c>
      <c r="AO56" s="95" t="s">
        <v>43</v>
      </c>
    </row>
    <row r="57" spans="35:41" ht="12.75">
      <c r="AI57" s="95">
        <v>13</v>
      </c>
      <c r="AJ57" s="95" t="s">
        <v>44</v>
      </c>
      <c r="AL57" s="150" t="str">
        <f>IF(VALUE(MID($AL$37,$AL$55-5,4))&gt;1," reais "," real ")</f>
        <v> real </v>
      </c>
      <c r="AM57" s="150" t="str">
        <f>IF(VALUE(MID($AL$37,$AL$55-1,2))&gt;1," centavos "," centavo ")</f>
        <v> centavo </v>
      </c>
      <c r="AO57" s="153" t="str">
        <f>"*** "&amp;UPPER(AM58&amp;AM60&amp;AM59)&amp;"***"</f>
        <v>***  ***</v>
      </c>
    </row>
    <row r="58" spans="35:39" ht="12.75">
      <c r="AI58" s="95">
        <v>14</v>
      </c>
      <c r="AJ58" s="95" t="s">
        <v>45</v>
      </c>
      <c r="AL58" s="95" t="s">
        <v>40</v>
      </c>
      <c r="AM58" s="95">
        <f>IF(AN51="T",AM51&amp;", ","")</f>
      </c>
    </row>
    <row r="59" spans="35:39" ht="12.75">
      <c r="AI59" s="95">
        <v>15</v>
      </c>
      <c r="AJ59" s="95" t="s">
        <v>46</v>
      </c>
      <c r="AK59" s="95" t="str">
        <f>AN46&amp;AN47</f>
        <v>FF</v>
      </c>
      <c r="AL59" s="95" t="s">
        <v>47</v>
      </c>
      <c r="AM59" s="95">
        <f>IF(AN46&amp;AN47="TT"," e "&amp;AM47&amp;" e "&amp;AM46&amp;AM57,IF(AN46&amp;AN47="FF","",IF(AN46&amp;AN47="TF"," e "&amp;AM46&amp;AM57,IF(AN46&amp;AN47="FT"," e "&amp;AM47&amp;AM57))))</f>
      </c>
    </row>
    <row r="60" spans="35:39" ht="12.75">
      <c r="AI60" s="95">
        <v>16</v>
      </c>
      <c r="AJ60" s="95" t="s">
        <v>48</v>
      </c>
      <c r="AK60" s="95" t="str">
        <f>AN48&amp;AN49&amp;AN50</f>
        <v>FFF</v>
      </c>
      <c r="AL60" s="95" t="s">
        <v>49</v>
      </c>
      <c r="AM60" s="95" t="str">
        <f>IF(AN48&amp;AN49&amp;AN50="TTT",AM50&amp;" e "&amp;AM49&amp;" e "&amp;AM48&amp;AL57,IF(AN48&amp;AN49&amp;AN50="FTT",AM50&amp;" e "&amp;AM49&amp;AL57,IF(AN48&amp;AN49&amp;AN50="FFT",AM50&amp;AL57,IF(AN48&amp;AN49&amp;AN50="TTF",AM49&amp;" e "&amp;AM48&amp;AL57,IF(AN48&amp;AN49&amp;AN50="TFT",AM50&amp;" e "&amp;AM48&amp;AL57,IF(AN48&amp;AN49&amp;AN50="TFF",AM48&amp;AL57,IF(AN48&amp;AN49&amp;AN50="FFF"," ",IF(AN48&amp;AN49&amp;AN50="FTF",AM49&amp;AL57," "))))))))</f>
        <v> </v>
      </c>
    </row>
    <row r="61" spans="35:36" ht="12.75">
      <c r="AI61" s="95">
        <v>17</v>
      </c>
      <c r="AJ61" s="95" t="s">
        <v>50</v>
      </c>
    </row>
    <row r="62" spans="35:36" ht="12.75">
      <c r="AI62" s="95">
        <v>18</v>
      </c>
      <c r="AJ62" s="95" t="s">
        <v>51</v>
      </c>
    </row>
    <row r="63" spans="35:41" ht="12.75">
      <c r="AI63" s="95">
        <v>19</v>
      </c>
      <c r="AJ63" s="95" t="s">
        <v>52</v>
      </c>
      <c r="AL63" s="154" t="s">
        <v>53</v>
      </c>
      <c r="AM63" s="95" t="str">
        <f>AM50&amp;" e "&amp;AM49&amp;" e "&amp;AM48&amp;AL57</f>
        <v>  e   e   real </v>
      </c>
      <c r="AO63" s="95" t="s">
        <v>54</v>
      </c>
    </row>
    <row r="64" spans="35:41" ht="12.75">
      <c r="AI64" s="95">
        <v>20</v>
      </c>
      <c r="AJ64" s="95" t="s">
        <v>55</v>
      </c>
      <c r="AL64" s="154" t="s">
        <v>56</v>
      </c>
      <c r="AM64" s="95" t="str">
        <f>AM50&amp;" e "&amp;AM49&amp;AL57</f>
        <v>  e   real </v>
      </c>
      <c r="AO64" s="95" t="s">
        <v>57</v>
      </c>
    </row>
    <row r="65" spans="35:41" ht="12.75">
      <c r="AI65" s="95">
        <v>30</v>
      </c>
      <c r="AJ65" s="95" t="s">
        <v>58</v>
      </c>
      <c r="AL65" s="154" t="s">
        <v>59</v>
      </c>
      <c r="AM65" s="95" t="str">
        <f>AM50&amp;AL57</f>
        <v>  real </v>
      </c>
      <c r="AO65" s="95" t="s">
        <v>60</v>
      </c>
    </row>
    <row r="66" spans="35:38" ht="12.75">
      <c r="AI66" s="95">
        <v>40</v>
      </c>
      <c r="AJ66" s="95" t="s">
        <v>61</v>
      </c>
      <c r="AL66" s="154" t="s">
        <v>62</v>
      </c>
    </row>
    <row r="67" spans="35:41" ht="12.75">
      <c r="AI67" s="95">
        <v>50</v>
      </c>
      <c r="AJ67" s="95" t="s">
        <v>63</v>
      </c>
      <c r="AL67" s="154" t="s">
        <v>64</v>
      </c>
      <c r="AM67" s="95" t="str">
        <f>AM49&amp;AL57</f>
        <v>  real </v>
      </c>
      <c r="AO67" s="95" t="s">
        <v>65</v>
      </c>
    </row>
    <row r="68" spans="35:41" ht="12.75">
      <c r="AI68" s="95">
        <v>60</v>
      </c>
      <c r="AJ68" s="95" t="s">
        <v>66</v>
      </c>
      <c r="AL68" s="154" t="s">
        <v>67</v>
      </c>
      <c r="AM68" s="95" t="str">
        <f>AM49&amp;" e "&amp;AM48&amp;AL57</f>
        <v>  e   real </v>
      </c>
      <c r="AO68" s="95" t="s">
        <v>68</v>
      </c>
    </row>
    <row r="69" spans="35:41" ht="12.75">
      <c r="AI69" s="95">
        <v>70</v>
      </c>
      <c r="AJ69" s="95" t="s">
        <v>69</v>
      </c>
      <c r="AL69" s="154" t="s">
        <v>70</v>
      </c>
      <c r="AM69" s="95" t="str">
        <f>AM50&amp;" e "&amp;AM48&amp;AL57</f>
        <v>  e   real </v>
      </c>
      <c r="AO69" s="95" t="s">
        <v>71</v>
      </c>
    </row>
    <row r="70" spans="35:41" ht="12.75">
      <c r="AI70" s="95">
        <v>80</v>
      </c>
      <c r="AJ70" s="95" t="s">
        <v>72</v>
      </c>
      <c r="AL70" s="154" t="s">
        <v>73</v>
      </c>
      <c r="AM70" s="95" t="str">
        <f>AM49&amp;AL57</f>
        <v>  real </v>
      </c>
      <c r="AO70" s="95" t="s">
        <v>65</v>
      </c>
    </row>
    <row r="71" spans="35:38" ht="12.75">
      <c r="AI71" s="95">
        <v>90</v>
      </c>
      <c r="AJ71" s="95" t="s">
        <v>74</v>
      </c>
      <c r="AL71" s="155"/>
    </row>
    <row r="72" spans="35:41" ht="12.75">
      <c r="AI72" s="95">
        <v>100</v>
      </c>
      <c r="AJ72" s="95" t="s">
        <v>75</v>
      </c>
      <c r="AL72" s="156" t="s">
        <v>76</v>
      </c>
      <c r="AM72" s="95" t="str">
        <f>AM47&amp;" e "&amp;AM46&amp;AM57</f>
        <v>  e   centavo </v>
      </c>
      <c r="AO72" s="95" t="s">
        <v>77</v>
      </c>
    </row>
    <row r="73" spans="35:41" ht="12.75">
      <c r="AI73" s="95">
        <v>200</v>
      </c>
      <c r="AJ73" s="95" t="s">
        <v>78</v>
      </c>
      <c r="AL73" s="156" t="s">
        <v>79</v>
      </c>
      <c r="AM73" s="95" t="str">
        <f>AM47&amp;AM57</f>
        <v>  centavo </v>
      </c>
      <c r="AO73" s="95" t="s">
        <v>80</v>
      </c>
    </row>
    <row r="74" spans="35:41" ht="12.75">
      <c r="AI74" s="95">
        <v>300</v>
      </c>
      <c r="AJ74" s="95" t="s">
        <v>81</v>
      </c>
      <c r="AL74" s="156" t="s">
        <v>82</v>
      </c>
      <c r="AM74" s="95" t="s">
        <v>83</v>
      </c>
      <c r="AO74" s="95" t="s">
        <v>83</v>
      </c>
    </row>
    <row r="75" spans="35:41" ht="12.75">
      <c r="AI75" s="95">
        <v>400</v>
      </c>
      <c r="AJ75" s="95" t="s">
        <v>84</v>
      </c>
      <c r="AL75" s="156" t="s">
        <v>85</v>
      </c>
      <c r="AM75" s="95" t="str">
        <f>AM46&amp;AM57</f>
        <v>  centavo </v>
      </c>
      <c r="AO75" s="95" t="s">
        <v>86</v>
      </c>
    </row>
    <row r="76" spans="35:36" ht="12.75">
      <c r="AI76" s="95">
        <v>500</v>
      </c>
      <c r="AJ76" s="95" t="s">
        <v>87</v>
      </c>
    </row>
    <row r="77" spans="35:36" ht="12.75">
      <c r="AI77" s="95">
        <v>600</v>
      </c>
      <c r="AJ77" s="95" t="s">
        <v>88</v>
      </c>
    </row>
    <row r="78" spans="35:36" ht="12.75">
      <c r="AI78" s="95">
        <v>700</v>
      </c>
      <c r="AJ78" s="95" t="s">
        <v>89</v>
      </c>
    </row>
    <row r="79" spans="35:36" ht="12.75">
      <c r="AI79" s="95">
        <v>800</v>
      </c>
      <c r="AJ79" s="95" t="s">
        <v>90</v>
      </c>
    </row>
    <row r="80" spans="35:36" ht="12.75">
      <c r="AI80" s="95">
        <v>900</v>
      </c>
      <c r="AJ80" s="95" t="s">
        <v>91</v>
      </c>
    </row>
    <row r="81" spans="35:36" ht="12.75">
      <c r="AI81" s="95">
        <v>1000</v>
      </c>
      <c r="AJ81" s="95" t="s">
        <v>92</v>
      </c>
    </row>
    <row r="82" spans="35:36" ht="12.75">
      <c r="AI82" s="95">
        <v>2000</v>
      </c>
      <c r="AJ82" s="95" t="s">
        <v>93</v>
      </c>
    </row>
    <row r="83" spans="35:36" ht="12.75">
      <c r="AI83" s="95">
        <v>3000</v>
      </c>
      <c r="AJ83" s="95" t="s">
        <v>94</v>
      </c>
    </row>
    <row r="84" spans="40:70" s="142" customFormat="1" ht="30" customHeight="1">
      <c r="AN84" s="388" t="s">
        <v>136</v>
      </c>
      <c r="AO84" s="398" t="s">
        <v>132</v>
      </c>
      <c r="AP84" s="157" t="s">
        <v>112</v>
      </c>
      <c r="AQ84" s="396" t="s">
        <v>113</v>
      </c>
      <c r="AR84" s="397"/>
      <c r="AS84" s="394" t="s">
        <v>111</v>
      </c>
      <c r="AT84" s="395"/>
      <c r="AU84" s="158" t="s">
        <v>110</v>
      </c>
      <c r="AV84" s="127"/>
      <c r="AW84" s="127"/>
      <c r="AX84" s="127"/>
      <c r="AY84" s="127"/>
      <c r="AZ84" s="127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</row>
    <row r="85" spans="37:70" s="142" customFormat="1" ht="24.75" customHeight="1">
      <c r="AK85" s="401" t="s">
        <v>134</v>
      </c>
      <c r="AL85" s="402"/>
      <c r="AM85" s="402"/>
      <c r="AN85" s="389"/>
      <c r="AO85" s="399"/>
      <c r="AP85" s="160" t="s">
        <v>130</v>
      </c>
      <c r="AQ85" s="161">
        <v>0.2</v>
      </c>
      <c r="AR85" s="161">
        <v>0.4</v>
      </c>
      <c r="AS85" s="162">
        <v>0.2</v>
      </c>
      <c r="AT85" s="162">
        <v>0.4</v>
      </c>
      <c r="AU85" s="163">
        <v>0.5</v>
      </c>
      <c r="AV85" s="127"/>
      <c r="AW85" s="127"/>
      <c r="AX85" s="127"/>
      <c r="AY85" s="127"/>
      <c r="AZ85" s="127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</row>
    <row r="86" spans="36:70" ht="19.5" customHeight="1">
      <c r="AJ86" s="164" t="s">
        <v>111</v>
      </c>
      <c r="AK86" s="165" t="s">
        <v>133</v>
      </c>
      <c r="AL86" s="165" t="s">
        <v>135</v>
      </c>
      <c r="AM86" s="166" t="s">
        <v>128</v>
      </c>
      <c r="AN86" s="390"/>
      <c r="AO86" s="400"/>
      <c r="AP86" s="167" t="s">
        <v>128</v>
      </c>
      <c r="AQ86" s="168" t="s">
        <v>115</v>
      </c>
      <c r="AR86" s="168" t="s">
        <v>114</v>
      </c>
      <c r="AS86" s="169" t="s">
        <v>123</v>
      </c>
      <c r="AT86" s="170" t="s">
        <v>100</v>
      </c>
      <c r="AU86" s="171" t="s">
        <v>128</v>
      </c>
      <c r="AV86" s="127"/>
      <c r="AW86" s="127"/>
      <c r="AX86" s="127"/>
      <c r="AY86" s="127"/>
      <c r="AZ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</row>
    <row r="87" spans="36:70" ht="39.75" customHeight="1">
      <c r="AJ87" s="172" t="s">
        <v>125</v>
      </c>
      <c r="AK87" s="173">
        <v>1</v>
      </c>
      <c r="AL87" s="174">
        <f>+(AC10*AK87)+AC10</f>
        <v>224.82</v>
      </c>
      <c r="AM87" s="175">
        <f>ROUNDDOWN(AL87,2)</f>
        <v>224.82</v>
      </c>
      <c r="AN87" s="176">
        <v>1</v>
      </c>
      <c r="AO87" s="177" t="s">
        <v>125</v>
      </c>
      <c r="AP87" s="178">
        <f>+AM87</f>
        <v>224.82</v>
      </c>
      <c r="AQ87" s="179">
        <f>+AQ85*AM87</f>
        <v>44.96</v>
      </c>
      <c r="AR87" s="179">
        <f>+AR85*AM87</f>
        <v>89.93</v>
      </c>
      <c r="AS87" s="180">
        <f>+AS85*AM87</f>
        <v>44.96</v>
      </c>
      <c r="AT87" s="180">
        <f>+AT85*AM87</f>
        <v>89.93</v>
      </c>
      <c r="AU87" s="181">
        <f>+AU85*AM87</f>
        <v>112.41</v>
      </c>
      <c r="AV87" s="127"/>
      <c r="AW87" s="127"/>
      <c r="AX87" s="127"/>
      <c r="AY87" s="127"/>
      <c r="AZ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</row>
    <row r="88" spans="36:70" ht="39.75" customHeight="1">
      <c r="AJ88" s="172" t="s">
        <v>126</v>
      </c>
      <c r="AK88" s="173">
        <v>0.8</v>
      </c>
      <c r="AL88" s="174">
        <f>+(AC10*AK88)+AC10</f>
        <v>202.338</v>
      </c>
      <c r="AM88" s="175">
        <f>ROUNDDOWN(AL88,2)</f>
        <v>202.33</v>
      </c>
      <c r="AN88" s="182">
        <v>2</v>
      </c>
      <c r="AO88" s="177" t="s">
        <v>126</v>
      </c>
      <c r="AP88" s="178">
        <f>+AM88</f>
        <v>202.33</v>
      </c>
      <c r="AQ88" s="179">
        <f>+AQ85*AM88</f>
        <v>40.47</v>
      </c>
      <c r="AR88" s="179">
        <f>+AR85*AM88</f>
        <v>80.93</v>
      </c>
      <c r="AS88" s="180">
        <f>+AS85*AM88</f>
        <v>40.47</v>
      </c>
      <c r="AT88" s="180">
        <f>+AT85*AM88</f>
        <v>80.93</v>
      </c>
      <c r="AU88" s="181">
        <f>+AU85*AM88</f>
        <v>101.17</v>
      </c>
      <c r="AV88" s="127"/>
      <c r="AW88" s="127"/>
      <c r="AX88" s="127"/>
      <c r="AY88" s="127"/>
      <c r="AZ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</row>
    <row r="89" spans="36:70" ht="39.75" customHeight="1">
      <c r="AJ89" s="183" t="s">
        <v>127</v>
      </c>
      <c r="AK89" s="173">
        <v>0.7</v>
      </c>
      <c r="AL89" s="174">
        <f>+(AC10*AK89)+AC10</f>
        <v>191.097</v>
      </c>
      <c r="AM89" s="175">
        <f>ROUNDDOWN(AL89,2)</f>
        <v>191.09</v>
      </c>
      <c r="AN89" s="184">
        <v>3</v>
      </c>
      <c r="AO89" s="177" t="s">
        <v>127</v>
      </c>
      <c r="AP89" s="178">
        <f>+AM89</f>
        <v>191.09</v>
      </c>
      <c r="AQ89" s="179">
        <f>+AQ85*AM89</f>
        <v>38.22</v>
      </c>
      <c r="AR89" s="179">
        <f>+AR85*AM89</f>
        <v>76.44</v>
      </c>
      <c r="AS89" s="180">
        <f>+AS85*AM89</f>
        <v>38.22</v>
      </c>
      <c r="AT89" s="180">
        <f>+AT85*AM89</f>
        <v>76.44</v>
      </c>
      <c r="AU89" s="181">
        <f>+AU85*AM89</f>
        <v>95.55</v>
      </c>
      <c r="AV89" s="127"/>
      <c r="AW89" s="127"/>
      <c r="AX89" s="127"/>
      <c r="AY89" s="127"/>
      <c r="AZ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</row>
    <row r="90" spans="36:70" ht="39.75" customHeight="1">
      <c r="AJ90" s="185" t="s">
        <v>122</v>
      </c>
      <c r="AK90" s="186">
        <v>0.5</v>
      </c>
      <c r="AL90" s="187">
        <f>+(AC10*AK90)+AC10</f>
        <v>168.615</v>
      </c>
      <c r="AM90" s="188">
        <f>ROUNDDOWN(AL90,2)</f>
        <v>168.61</v>
      </c>
      <c r="AN90" s="189">
        <v>4</v>
      </c>
      <c r="AO90" s="177" t="s">
        <v>122</v>
      </c>
      <c r="AP90" s="190">
        <f>+AM90</f>
        <v>168.61</v>
      </c>
      <c r="AQ90" s="191">
        <f>+AQ85*AM90</f>
        <v>33.72</v>
      </c>
      <c r="AR90" s="191">
        <f>+AR85*AM90</f>
        <v>67.44</v>
      </c>
      <c r="AS90" s="192">
        <f>+AS85*AM90</f>
        <v>33.72</v>
      </c>
      <c r="AT90" s="192">
        <f>+AT85*AM90</f>
        <v>67.44</v>
      </c>
      <c r="AU90" s="193">
        <f>+AU85*AM90</f>
        <v>84.31</v>
      </c>
      <c r="AV90" s="127"/>
      <c r="AW90" s="127"/>
      <c r="AX90" s="127"/>
      <c r="AY90" s="127"/>
      <c r="AZ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</row>
    <row r="91" spans="36:70" ht="39.75" customHeight="1">
      <c r="AJ91" s="185" t="s">
        <v>121</v>
      </c>
      <c r="AK91" s="186">
        <v>0</v>
      </c>
      <c r="AL91" s="187">
        <f>+AC10</f>
        <v>112.41</v>
      </c>
      <c r="AM91" s="188">
        <f>ROUNDDOWN(AL91,2)</f>
        <v>112.41</v>
      </c>
      <c r="AN91" s="189">
        <v>5</v>
      </c>
      <c r="AO91" s="177" t="s">
        <v>121</v>
      </c>
      <c r="AP91" s="190">
        <f>+AM91</f>
        <v>112.41</v>
      </c>
      <c r="AQ91" s="191">
        <f>+AQ85*AM91</f>
        <v>22.48</v>
      </c>
      <c r="AR91" s="191">
        <f>+AR85*AM91</f>
        <v>44.96</v>
      </c>
      <c r="AS91" s="192">
        <f>+AS85*AM91</f>
        <v>22.48</v>
      </c>
      <c r="AT91" s="192">
        <f>+AT85*AM91</f>
        <v>44.96</v>
      </c>
      <c r="AU91" s="193">
        <f>+AU85*AM91</f>
        <v>56.21</v>
      </c>
      <c r="AV91" s="127"/>
      <c r="AW91" s="127"/>
      <c r="AX91" s="127"/>
      <c r="AY91" s="127"/>
      <c r="AZ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</row>
    <row r="92" spans="47:70" ht="13.5" customHeight="1"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</row>
    <row r="93" spans="47:70" ht="13.5" customHeight="1"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</row>
    <row r="94" spans="47:70" ht="13.5" customHeight="1"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</row>
    <row r="95" spans="47:70" ht="13.5" customHeight="1"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</row>
    <row r="96" spans="47:70" ht="12.75"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</row>
  </sheetData>
  <sheetProtection/>
  <mergeCells count="185">
    <mergeCell ref="S46:S48"/>
    <mergeCell ref="Z49:AA51"/>
    <mergeCell ref="AC8:AE8"/>
    <mergeCell ref="V10:Y11"/>
    <mergeCell ref="S9:U9"/>
    <mergeCell ref="Z10:Z11"/>
    <mergeCell ref="AA10:AB11"/>
    <mergeCell ref="AC10:AE11"/>
    <mergeCell ref="AE13:AE15"/>
    <mergeCell ref="AA21:AB21"/>
    <mergeCell ref="B21:E21"/>
    <mergeCell ref="B22:E22"/>
    <mergeCell ref="AD46:AD48"/>
    <mergeCell ref="Z36:AA36"/>
    <mergeCell ref="G22:I22"/>
    <mergeCell ref="M22:O22"/>
    <mergeCell ref="M41:Q41"/>
    <mergeCell ref="B37:Q37"/>
    <mergeCell ref="B38:Q38"/>
    <mergeCell ref="B25:E25"/>
    <mergeCell ref="S49:S51"/>
    <mergeCell ref="I46:L46"/>
    <mergeCell ref="K48:M48"/>
    <mergeCell ref="I51:Q51"/>
    <mergeCell ref="B20:E20"/>
    <mergeCell ref="G19:I19"/>
    <mergeCell ref="G20:I20"/>
    <mergeCell ref="M21:O21"/>
    <mergeCell ref="B19:E19"/>
    <mergeCell ref="G21:I21"/>
    <mergeCell ref="B17:E17"/>
    <mergeCell ref="B18:E18"/>
    <mergeCell ref="B23:E23"/>
    <mergeCell ref="C45:E45"/>
    <mergeCell ref="B26:E26"/>
    <mergeCell ref="B36:Q36"/>
    <mergeCell ref="B29:T31"/>
    <mergeCell ref="S33:AE34"/>
    <mergeCell ref="AE35:AE36"/>
    <mergeCell ref="AA26:AB26"/>
    <mergeCell ref="I42:Q44"/>
    <mergeCell ref="B24:E24"/>
    <mergeCell ref="B27:E27"/>
    <mergeCell ref="B33:Q33"/>
    <mergeCell ref="B35:Q35"/>
    <mergeCell ref="B34:Q34"/>
    <mergeCell ref="M28:S28"/>
    <mergeCell ref="J28:L28"/>
    <mergeCell ref="B28:G28"/>
    <mergeCell ref="H28:I28"/>
    <mergeCell ref="S40:S42"/>
    <mergeCell ref="S43:S45"/>
    <mergeCell ref="X35:Y36"/>
    <mergeCell ref="AA28:AD28"/>
    <mergeCell ref="T40:W42"/>
    <mergeCell ref="AB43:AB45"/>
    <mergeCell ref="AC43:AC45"/>
    <mergeCell ref="AD43:AD45"/>
    <mergeCell ref="X40:Y42"/>
    <mergeCell ref="Z35:AB35"/>
    <mergeCell ref="S35:S36"/>
    <mergeCell ref="S37:S39"/>
    <mergeCell ref="T35:W36"/>
    <mergeCell ref="U27:V27"/>
    <mergeCell ref="U26:V26"/>
    <mergeCell ref="X37:Y39"/>
    <mergeCell ref="F2:AD2"/>
    <mergeCell ref="F3:AD3"/>
    <mergeCell ref="F4:AD4"/>
    <mergeCell ref="F5:AD5"/>
    <mergeCell ref="X23:Y23"/>
    <mergeCell ref="X26:Y26"/>
    <mergeCell ref="AA22:AB22"/>
    <mergeCell ref="AA23:AB23"/>
    <mergeCell ref="U20:V20"/>
    <mergeCell ref="AA16:AB16"/>
    <mergeCell ref="AC35:AD35"/>
    <mergeCell ref="U21:V21"/>
    <mergeCell ref="AA25:AB25"/>
    <mergeCell ref="X24:Y24"/>
    <mergeCell ref="X25:Y25"/>
    <mergeCell ref="AA24:AB24"/>
    <mergeCell ref="U22:V22"/>
    <mergeCell ref="X21:Y21"/>
    <mergeCell ref="AS84:AT84"/>
    <mergeCell ref="Z37:AA39"/>
    <mergeCell ref="AB37:AB39"/>
    <mergeCell ref="AD37:AD39"/>
    <mergeCell ref="AE46:AE48"/>
    <mergeCell ref="AC46:AC48"/>
    <mergeCell ref="AE37:AE39"/>
    <mergeCell ref="AD40:AD42"/>
    <mergeCell ref="AC37:AC39"/>
    <mergeCell ref="AE40:AE42"/>
    <mergeCell ref="AE43:AE45"/>
    <mergeCell ref="AC40:AC42"/>
    <mergeCell ref="Z43:AA45"/>
    <mergeCell ref="Z46:AA48"/>
    <mergeCell ref="Z40:AA42"/>
    <mergeCell ref="AB46:AB48"/>
    <mergeCell ref="AB40:AB42"/>
    <mergeCell ref="B51:E51"/>
    <mergeCell ref="AQ84:AR84"/>
    <mergeCell ref="AN84:AN86"/>
    <mergeCell ref="AO84:AO86"/>
    <mergeCell ref="AK85:AM85"/>
    <mergeCell ref="AC49:AC51"/>
    <mergeCell ref="AD49:AD51"/>
    <mergeCell ref="F51:H51"/>
    <mergeCell ref="AE49:AE51"/>
    <mergeCell ref="AB49:AB51"/>
    <mergeCell ref="X49:Y51"/>
    <mergeCell ref="T49:W51"/>
    <mergeCell ref="L13:O14"/>
    <mergeCell ref="U18:V18"/>
    <mergeCell ref="U19:V19"/>
    <mergeCell ref="M20:O20"/>
    <mergeCell ref="U24:V24"/>
    <mergeCell ref="M23:O23"/>
    <mergeCell ref="X22:Y22"/>
    <mergeCell ref="X20:Y20"/>
    <mergeCell ref="AA20:AB20"/>
    <mergeCell ref="AC14:AC15"/>
    <mergeCell ref="U16:V16"/>
    <mergeCell ref="U17:V17"/>
    <mergeCell ref="AA15:AB15"/>
    <mergeCell ref="U15:V15"/>
    <mergeCell ref="X17:Y17"/>
    <mergeCell ref="X18:Y18"/>
    <mergeCell ref="X19:Y19"/>
    <mergeCell ref="X15:Y15"/>
    <mergeCell ref="AA17:AB17"/>
    <mergeCell ref="M18:O18"/>
    <mergeCell ref="P14:P15"/>
    <mergeCell ref="R14:V14"/>
    <mergeCell ref="M19:O19"/>
    <mergeCell ref="Q14:Q15"/>
    <mergeCell ref="M17:O17"/>
    <mergeCell ref="M16:O16"/>
    <mergeCell ref="G25:I25"/>
    <mergeCell ref="G26:I26"/>
    <mergeCell ref="M25:O25"/>
    <mergeCell ref="U31:AD31"/>
    <mergeCell ref="F46:H46"/>
    <mergeCell ref="AD14:AD15"/>
    <mergeCell ref="W14:AB14"/>
    <mergeCell ref="AA18:AB18"/>
    <mergeCell ref="AA19:AB19"/>
    <mergeCell ref="X16:Y16"/>
    <mergeCell ref="X46:Y48"/>
    <mergeCell ref="X43:Y45"/>
    <mergeCell ref="X27:Y27"/>
    <mergeCell ref="U29:AD29"/>
    <mergeCell ref="U30:AD30"/>
    <mergeCell ref="T37:W39"/>
    <mergeCell ref="T28:Z28"/>
    <mergeCell ref="AA27:AB27"/>
    <mergeCell ref="T43:W45"/>
    <mergeCell ref="T46:W48"/>
    <mergeCell ref="N8:S8"/>
    <mergeCell ref="P13:AD13"/>
    <mergeCell ref="T8:AB8"/>
    <mergeCell ref="K10:M11"/>
    <mergeCell ref="T11:U11"/>
    <mergeCell ref="T10:U10"/>
    <mergeCell ref="N10:R11"/>
    <mergeCell ref="B8:M8"/>
    <mergeCell ref="B10:D11"/>
    <mergeCell ref="E10:J11"/>
    <mergeCell ref="B13:E15"/>
    <mergeCell ref="B16:E16"/>
    <mergeCell ref="G13:I15"/>
    <mergeCell ref="G16:I16"/>
    <mergeCell ref="J13:K14"/>
    <mergeCell ref="M15:O15"/>
    <mergeCell ref="G17:I17"/>
    <mergeCell ref="U23:V23"/>
    <mergeCell ref="G27:I27"/>
    <mergeCell ref="G18:I18"/>
    <mergeCell ref="M26:O26"/>
    <mergeCell ref="U25:V25"/>
    <mergeCell ref="M24:O24"/>
    <mergeCell ref="M27:O27"/>
    <mergeCell ref="G23:I23"/>
    <mergeCell ref="G24:I24"/>
  </mergeCells>
  <dataValidations count="6">
    <dataValidation type="time" allowBlank="1" showInputMessage="1" showErrorMessage="1" prompt="A HORA DEVE SER DIGITADA NO FORMATO 00:00&#10;" errorTitle="FORMATO DE HORA ERRADO" error="O FORMATO DA HORA DEVE SER 00:00&#10;" sqref="K16:K27 M16:M27">
      <formula1>0</formula1>
      <formula2>0.9993055555555556</formula2>
    </dataValidation>
    <dataValidation type="whole" allowBlank="1" showInputMessage="1" showErrorMessage="1" errorTitle="Erro! Dia de chegada inválido!" error="O dia de chegada será sempre maior ou igual ao dia de saída." sqref="P20:P26 R20:R21 T20:T21 W20:W21 Z20:Z21 AC20:AC21">
      <formula1>J20</formula1>
      <formula2>J20+15</formula2>
    </dataValidation>
    <dataValidation type="whole" allowBlank="1" showInputMessage="1" showErrorMessage="1" promptTitle="CÓDIGO DO DESLOCAMENTO" prompt="Informar o código do Local do Deslocamento conforme constante da Tabela de Valores das Diárias ABAIXO:&#10;Exemplo:&#10;1  -  D.F. / Manaus&#10;2  -  São Paulo, etc.&#10;3  -  Demais Capitais&#10;4  - +200.000 hab. e +70 km&#10;5  - Demais Deslocamentos" sqref="F18:F27">
      <formula1>1</formula1>
      <formula2>5</formula2>
    </dataValidation>
    <dataValidation operator="equal" allowBlank="1" showInputMessage="1" showErrorMessage="1" sqref="Z10:Z11"/>
    <dataValidation type="whole" allowBlank="1" showInputMessage="1" showErrorMessage="1" sqref="L16:L27">
      <formula1>J16</formula1>
      <formula2>J16+30</formula2>
    </dataValidation>
    <dataValidation type="whole" allowBlank="1" showInputMessage="1" showErrorMessage="1" promptTitle="CÓDIGO DO DESLOCAMENTO" prompt="Informar o código do Local do Deslocamento conforme constante da Tabela de Valores das Diárias ABAIXO:&#10;Exemplo:&#10;1  -  D.F. / Manaus&#10;2  -  São Paulo, etc.&#10;3  -  Demais Capitais&#10;4  -  Munic. c/ +200.000 hab. e +70 km&#10;5  -  Demais Deslocamentos" sqref="F16 F17">
      <formula1>1</formula1>
      <formula2>5</formula2>
    </dataValidation>
  </dataValidations>
  <printOptions horizontalCentered="1"/>
  <pageMargins left="0.7874015748031497" right="0.3937007874015748" top="0.4724409448818898" bottom="0.5905511811023623" header="0.3937007874015748" footer="0.5118110236220472"/>
  <pageSetup blackAndWhite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B1:Z91"/>
  <sheetViews>
    <sheetView showGridLines="0" showRowColHeaders="0" showZeros="0" tabSelected="1" showOutlineSymbols="0" zoomScalePageLayoutView="0" workbookViewId="0" topLeftCell="A1">
      <selection activeCell="B2" sqref="B2:B91"/>
    </sheetView>
  </sheetViews>
  <sheetFormatPr defaultColWidth="9.140625" defaultRowHeight="12.75"/>
  <cols>
    <col min="1" max="1" width="3.7109375" style="0" customWidth="1"/>
    <col min="2" max="2" width="102.00390625" style="202" customWidth="1"/>
  </cols>
  <sheetData>
    <row r="1" ht="15">
      <c r="B1" s="199"/>
    </row>
    <row r="2" ht="15.75">
      <c r="B2" s="200" t="s">
        <v>154</v>
      </c>
    </row>
    <row r="3" ht="45">
      <c r="B3" s="199" t="s">
        <v>155</v>
      </c>
    </row>
    <row r="4" ht="15">
      <c r="B4" s="199"/>
    </row>
    <row r="5" ht="15">
      <c r="B5" s="199" t="s">
        <v>156</v>
      </c>
    </row>
    <row r="6" ht="15">
      <c r="B6" s="199" t="s">
        <v>157</v>
      </c>
    </row>
    <row r="7" ht="48">
      <c r="B7" s="201" t="s">
        <v>218</v>
      </c>
    </row>
    <row r="8" ht="45">
      <c r="B8" s="199" t="s">
        <v>158</v>
      </c>
    </row>
    <row r="9" ht="30">
      <c r="B9" s="199" t="s">
        <v>159</v>
      </c>
    </row>
    <row r="10" spans="2:26" ht="15">
      <c r="B10" s="199" t="s">
        <v>160</v>
      </c>
      <c r="Z10">
        <v>9</v>
      </c>
    </row>
    <row r="11" ht="15">
      <c r="B11" s="199" t="s">
        <v>161</v>
      </c>
    </row>
    <row r="12" ht="30">
      <c r="B12" s="199" t="s">
        <v>162</v>
      </c>
    </row>
    <row r="13" ht="33">
      <c r="B13" s="201" t="s">
        <v>219</v>
      </c>
    </row>
    <row r="14" ht="15">
      <c r="B14" s="199" t="s">
        <v>163</v>
      </c>
    </row>
    <row r="15" ht="30">
      <c r="B15" s="199" t="s">
        <v>164</v>
      </c>
    </row>
    <row r="16" ht="15">
      <c r="B16" s="199" t="s">
        <v>165</v>
      </c>
    </row>
    <row r="17" ht="30">
      <c r="B17" s="199" t="s">
        <v>166</v>
      </c>
    </row>
    <row r="18" ht="15">
      <c r="B18" s="199" t="s">
        <v>167</v>
      </c>
    </row>
    <row r="19" ht="15">
      <c r="B19" s="199" t="s">
        <v>168</v>
      </c>
    </row>
    <row r="20" ht="30">
      <c r="B20" s="199" t="s">
        <v>169</v>
      </c>
    </row>
    <row r="21" ht="48">
      <c r="B21" s="201" t="s">
        <v>220</v>
      </c>
    </row>
    <row r="22" ht="15">
      <c r="B22" s="199" t="s">
        <v>170</v>
      </c>
    </row>
    <row r="23" ht="30">
      <c r="B23" s="199" t="s">
        <v>171</v>
      </c>
    </row>
    <row r="24" ht="15">
      <c r="B24" s="199" t="s">
        <v>172</v>
      </c>
    </row>
    <row r="25" ht="45">
      <c r="B25" s="199" t="s">
        <v>173</v>
      </c>
    </row>
    <row r="26" ht="48">
      <c r="B26" s="201" t="s">
        <v>221</v>
      </c>
    </row>
    <row r="27" ht="33">
      <c r="B27" s="201" t="s">
        <v>222</v>
      </c>
    </row>
    <row r="28" ht="15">
      <c r="B28" s="199" t="s">
        <v>174</v>
      </c>
    </row>
    <row r="29" ht="45">
      <c r="B29" s="199" t="s">
        <v>175</v>
      </c>
    </row>
    <row r="30" ht="30">
      <c r="B30" s="199" t="s">
        <v>176</v>
      </c>
    </row>
    <row r="31" ht="30">
      <c r="B31" s="199" t="s">
        <v>177</v>
      </c>
    </row>
    <row r="32" ht="30">
      <c r="B32" s="199" t="s">
        <v>178</v>
      </c>
    </row>
    <row r="33" ht="30">
      <c r="B33" s="199" t="s">
        <v>179</v>
      </c>
    </row>
    <row r="34" ht="30">
      <c r="B34" s="199" t="s">
        <v>180</v>
      </c>
    </row>
    <row r="35" ht="30">
      <c r="B35" s="199" t="s">
        <v>181</v>
      </c>
    </row>
    <row r="36" ht="30">
      <c r="B36" s="199" t="s">
        <v>182</v>
      </c>
    </row>
    <row r="37" ht="45">
      <c r="B37" s="199" t="s">
        <v>183</v>
      </c>
    </row>
    <row r="38" ht="30">
      <c r="B38" s="199" t="s">
        <v>184</v>
      </c>
    </row>
    <row r="39" ht="48">
      <c r="B39" s="201" t="s">
        <v>223</v>
      </c>
    </row>
    <row r="40" ht="15">
      <c r="B40" s="199" t="s">
        <v>185</v>
      </c>
    </row>
    <row r="41" ht="15">
      <c r="B41" s="199" t="s">
        <v>186</v>
      </c>
    </row>
    <row r="42" ht="30">
      <c r="B42" s="199" t="s">
        <v>187</v>
      </c>
    </row>
    <row r="43" ht="15">
      <c r="B43" s="199" t="s">
        <v>188</v>
      </c>
    </row>
    <row r="44" ht="15">
      <c r="B44" s="199" t="s">
        <v>189</v>
      </c>
    </row>
    <row r="45" ht="15">
      <c r="B45" s="199" t="s">
        <v>190</v>
      </c>
    </row>
    <row r="46" ht="15">
      <c r="B46" s="199" t="s">
        <v>191</v>
      </c>
    </row>
    <row r="47" ht="15">
      <c r="B47" s="199" t="s">
        <v>192</v>
      </c>
    </row>
    <row r="48" ht="15">
      <c r="B48" s="199" t="s">
        <v>193</v>
      </c>
    </row>
    <row r="49" ht="15">
      <c r="B49" s="199" t="s">
        <v>194</v>
      </c>
    </row>
    <row r="50" ht="15">
      <c r="B50" s="199" t="s">
        <v>195</v>
      </c>
    </row>
    <row r="51" ht="30">
      <c r="B51" s="199" t="s">
        <v>196</v>
      </c>
    </row>
    <row r="52" ht="30">
      <c r="B52" s="199" t="s">
        <v>197</v>
      </c>
    </row>
    <row r="53" ht="48">
      <c r="B53" s="201" t="s">
        <v>224</v>
      </c>
    </row>
    <row r="54" ht="15">
      <c r="B54" s="199" t="s">
        <v>198</v>
      </c>
    </row>
    <row r="55" ht="30">
      <c r="B55" s="199" t="s">
        <v>199</v>
      </c>
    </row>
    <row r="56" ht="15">
      <c r="B56" s="199" t="s">
        <v>200</v>
      </c>
    </row>
    <row r="57" ht="15">
      <c r="B57" s="199" t="s">
        <v>201</v>
      </c>
    </row>
    <row r="58" ht="33">
      <c r="B58" s="201" t="s">
        <v>225</v>
      </c>
    </row>
    <row r="59" ht="45">
      <c r="B59" s="199" t="s">
        <v>202</v>
      </c>
    </row>
    <row r="60" ht="105">
      <c r="B60" s="199" t="s">
        <v>203</v>
      </c>
    </row>
    <row r="61" ht="30">
      <c r="B61" s="199" t="s">
        <v>204</v>
      </c>
    </row>
    <row r="62" ht="15">
      <c r="B62" s="199" t="s">
        <v>205</v>
      </c>
    </row>
    <row r="63" ht="15">
      <c r="B63" s="199" t="s">
        <v>206</v>
      </c>
    </row>
    <row r="64" ht="15">
      <c r="B64" s="199" t="s">
        <v>207</v>
      </c>
    </row>
    <row r="65" ht="15">
      <c r="B65" s="199" t="s">
        <v>208</v>
      </c>
    </row>
    <row r="66" ht="45">
      <c r="B66" s="199" t="s">
        <v>209</v>
      </c>
    </row>
    <row r="67" ht="48">
      <c r="B67" s="201" t="s">
        <v>226</v>
      </c>
    </row>
    <row r="68" ht="45">
      <c r="B68" s="199" t="s">
        <v>210</v>
      </c>
    </row>
    <row r="69" ht="33">
      <c r="B69" s="201" t="s">
        <v>227</v>
      </c>
    </row>
    <row r="70" ht="18">
      <c r="B70" s="201" t="s">
        <v>228</v>
      </c>
    </row>
    <row r="71" ht="33">
      <c r="B71" s="201" t="s">
        <v>229</v>
      </c>
    </row>
    <row r="72" ht="48">
      <c r="B72" s="201" t="s">
        <v>230</v>
      </c>
    </row>
    <row r="73" ht="48">
      <c r="B73" s="201" t="s">
        <v>231</v>
      </c>
    </row>
    <row r="74" ht="48">
      <c r="B74" s="201" t="s">
        <v>232</v>
      </c>
    </row>
    <row r="75" ht="48">
      <c r="B75" s="201" t="s">
        <v>233</v>
      </c>
    </row>
    <row r="76" ht="48">
      <c r="B76" s="201" t="s">
        <v>234</v>
      </c>
    </row>
    <row r="77" ht="48">
      <c r="B77" s="201" t="s">
        <v>235</v>
      </c>
    </row>
    <row r="78" ht="48">
      <c r="B78" s="201" t="s">
        <v>236</v>
      </c>
    </row>
    <row r="79" ht="48">
      <c r="B79" s="201" t="s">
        <v>237</v>
      </c>
    </row>
    <row r="80" ht="48">
      <c r="B80" s="201" t="s">
        <v>238</v>
      </c>
    </row>
    <row r="81" ht="30">
      <c r="B81" s="199" t="s">
        <v>211</v>
      </c>
    </row>
    <row r="82" ht="33">
      <c r="B82" s="201" t="s">
        <v>239</v>
      </c>
    </row>
    <row r="83" ht="15">
      <c r="B83" s="199" t="s">
        <v>212</v>
      </c>
    </row>
    <row r="84" ht="45">
      <c r="B84" s="199" t="s">
        <v>213</v>
      </c>
    </row>
    <row r="85" ht="33">
      <c r="B85" s="201" t="s">
        <v>240</v>
      </c>
    </row>
    <row r="86" ht="33">
      <c r="B86" s="201" t="s">
        <v>241</v>
      </c>
    </row>
    <row r="87" ht="15">
      <c r="B87" s="199" t="s">
        <v>214</v>
      </c>
    </row>
    <row r="88" ht="15">
      <c r="B88" s="199" t="s">
        <v>215</v>
      </c>
    </row>
    <row r="89" ht="15">
      <c r="B89" s="199" t="s">
        <v>216</v>
      </c>
    </row>
    <row r="90" ht="15">
      <c r="B90" s="199" t="s">
        <v>217</v>
      </c>
    </row>
    <row r="91" ht="15">
      <c r="B91" s="199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1:AB28"/>
  <sheetViews>
    <sheetView zoomScalePageLayoutView="0" workbookViewId="0" topLeftCell="A4">
      <selection activeCell="N4" sqref="N4"/>
    </sheetView>
  </sheetViews>
  <sheetFormatPr defaultColWidth="9.140625" defaultRowHeight="15" customHeight="1"/>
  <cols>
    <col min="1" max="1" width="19.57421875" style="203" customWidth="1"/>
    <col min="2" max="2" width="38.7109375" style="203" customWidth="1"/>
    <col min="3" max="3" width="4.7109375" style="203" customWidth="1"/>
    <col min="4" max="4" width="8.7109375" style="203" hidden="1" customWidth="1"/>
    <col min="5" max="5" width="7.28125" style="203" customWidth="1"/>
    <col min="6" max="6" width="8.7109375" style="203" hidden="1" customWidth="1"/>
    <col min="7" max="7" width="7.28125" style="203" customWidth="1"/>
    <col min="8" max="8" width="4.7109375" style="203" customWidth="1"/>
    <col min="9" max="9" width="6.7109375" style="203" hidden="1" customWidth="1"/>
    <col min="10" max="10" width="8.28125" style="203" customWidth="1"/>
    <col min="11" max="11" width="8.28125" style="211" customWidth="1"/>
    <col min="12" max="12" width="4.7109375" style="211" customWidth="1"/>
    <col min="13" max="13" width="7.28125" style="211" hidden="1" customWidth="1"/>
    <col min="14" max="14" width="6.7109375" style="211" customWidth="1"/>
    <col min="15" max="15" width="7.28125" style="211" hidden="1" customWidth="1"/>
    <col min="16" max="16" width="6.7109375" style="211" customWidth="1"/>
    <col min="17" max="17" width="4.7109375" style="211" customWidth="1"/>
    <col min="18" max="19" width="8.28125" style="203" customWidth="1"/>
    <col min="20" max="21" width="4.7109375" style="203" customWidth="1"/>
    <col min="22" max="22" width="8.7109375" style="203" hidden="1" customWidth="1"/>
    <col min="23" max="23" width="8.7109375" style="203" customWidth="1"/>
    <col min="24" max="24" width="8.7109375" style="203" hidden="1" customWidth="1"/>
    <col min="25" max="25" width="8.28125" style="203" customWidth="1"/>
    <col min="26" max="16384" width="9.140625" style="203" customWidth="1"/>
  </cols>
  <sheetData>
    <row r="1" spans="1:25" ht="13.5" customHeight="1">
      <c r="A1" s="541" t="s">
        <v>154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</row>
    <row r="2" spans="1:25" ht="18" customHeight="1">
      <c r="A2" s="542" t="s">
        <v>242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</row>
    <row r="3" spans="1:25" ht="18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</row>
    <row r="4" spans="1:25" ht="15" customHeight="1">
      <c r="A4" s="543" t="s">
        <v>243</v>
      </c>
      <c r="B4" s="546"/>
      <c r="C4" s="205"/>
      <c r="D4" s="205"/>
      <c r="E4" s="205"/>
      <c r="F4" s="205"/>
      <c r="G4" s="549" t="s">
        <v>244</v>
      </c>
      <c r="H4" s="549"/>
      <c r="I4" s="549"/>
      <c r="J4" s="549"/>
      <c r="K4" s="552">
        <v>14.23</v>
      </c>
      <c r="L4" s="552"/>
      <c r="M4" s="206"/>
      <c r="N4" s="206"/>
      <c r="O4" s="206"/>
      <c r="P4" s="206"/>
      <c r="Q4" s="206"/>
      <c r="S4" s="531" t="s">
        <v>245</v>
      </c>
      <c r="T4" s="532"/>
      <c r="U4" s="532"/>
      <c r="V4" s="532"/>
      <c r="W4" s="533"/>
      <c r="X4" s="207"/>
      <c r="Y4" s="208">
        <f>7*K4</f>
        <v>99.61</v>
      </c>
    </row>
    <row r="5" spans="1:25" ht="4.5" customHeight="1">
      <c r="A5" s="544"/>
      <c r="B5" s="547"/>
      <c r="C5" s="205"/>
      <c r="D5" s="205"/>
      <c r="E5" s="205"/>
      <c r="F5" s="205"/>
      <c r="G5" s="550"/>
      <c r="H5" s="550"/>
      <c r="I5" s="550"/>
      <c r="J5" s="550"/>
      <c r="K5" s="553"/>
      <c r="L5" s="553"/>
      <c r="M5" s="206"/>
      <c r="N5" s="206"/>
      <c r="O5" s="206"/>
      <c r="P5" s="206"/>
      <c r="Q5" s="206"/>
      <c r="S5" s="209"/>
      <c r="T5" s="209"/>
      <c r="U5" s="209"/>
      <c r="V5" s="209"/>
      <c r="W5" s="209"/>
      <c r="X5" s="209"/>
      <c r="Y5" s="206"/>
    </row>
    <row r="6" spans="1:25" ht="15" customHeight="1">
      <c r="A6" s="545"/>
      <c r="B6" s="548"/>
      <c r="C6" s="205"/>
      <c r="D6" s="205"/>
      <c r="E6" s="205"/>
      <c r="F6" s="205"/>
      <c r="G6" s="551"/>
      <c r="H6" s="551"/>
      <c r="I6" s="551"/>
      <c r="J6" s="551"/>
      <c r="K6" s="554"/>
      <c r="L6" s="554"/>
      <c r="M6" s="206"/>
      <c r="N6" s="206"/>
      <c r="O6" s="206"/>
      <c r="P6" s="206"/>
      <c r="Q6" s="206"/>
      <c r="S6" s="531" t="s">
        <v>246</v>
      </c>
      <c r="T6" s="532"/>
      <c r="U6" s="532"/>
      <c r="V6" s="532"/>
      <c r="W6" s="533"/>
      <c r="X6" s="207"/>
      <c r="Y6" s="208">
        <f>9*K4</f>
        <v>128.07</v>
      </c>
    </row>
    <row r="7" spans="1:28" ht="18" customHeight="1" thickBot="1">
      <c r="A7"/>
      <c r="B7"/>
      <c r="C7" s="210"/>
      <c r="D7" s="210"/>
      <c r="E7" s="210"/>
      <c r="F7" s="210"/>
      <c r="G7" s="210"/>
      <c r="H7" s="209"/>
      <c r="I7" s="209"/>
      <c r="N7" s="212"/>
      <c r="AB7" s="213"/>
    </row>
    <row r="8" spans="1:25" ht="12" customHeight="1" thickTop="1">
      <c r="A8"/>
      <c r="B8"/>
      <c r="C8" s="493" t="s">
        <v>247</v>
      </c>
      <c r="D8" s="494"/>
      <c r="E8" s="494"/>
      <c r="F8" s="494"/>
      <c r="G8" s="494"/>
      <c r="H8" s="494"/>
      <c r="I8" s="494"/>
      <c r="J8" s="494"/>
      <c r="K8" s="495"/>
      <c r="L8" s="484" t="s">
        <v>248</v>
      </c>
      <c r="M8" s="485"/>
      <c r="N8" s="485"/>
      <c r="O8" s="485"/>
      <c r="P8" s="485"/>
      <c r="Q8" s="485"/>
      <c r="R8" s="485"/>
      <c r="S8" s="486"/>
      <c r="T8" s="472" t="s">
        <v>249</v>
      </c>
      <c r="U8" s="473"/>
      <c r="V8" s="473"/>
      <c r="W8" s="473"/>
      <c r="X8" s="474"/>
      <c r="Y8" s="475"/>
    </row>
    <row r="9" spans="1:25" ht="12" customHeight="1">
      <c r="A9"/>
      <c r="B9"/>
      <c r="C9" s="496"/>
      <c r="D9" s="497"/>
      <c r="E9" s="497"/>
      <c r="F9" s="497"/>
      <c r="G9" s="497"/>
      <c r="H9" s="497"/>
      <c r="I9" s="497"/>
      <c r="J9" s="497"/>
      <c r="K9" s="498"/>
      <c r="L9" s="488" t="s">
        <v>250</v>
      </c>
      <c r="M9" s="489"/>
      <c r="N9" s="489"/>
      <c r="O9" s="489"/>
      <c r="P9" s="489"/>
      <c r="Q9" s="489"/>
      <c r="R9" s="489"/>
      <c r="S9" s="490"/>
      <c r="T9" s="480" t="s">
        <v>251</v>
      </c>
      <c r="U9" s="481"/>
      <c r="V9" s="481"/>
      <c r="W9" s="481"/>
      <c r="X9" s="482"/>
      <c r="Y9" s="483"/>
    </row>
    <row r="10" spans="1:25" ht="15" customHeight="1">
      <c r="A10"/>
      <c r="B10"/>
      <c r="C10" s="491" t="s">
        <v>252</v>
      </c>
      <c r="D10" s="492"/>
      <c r="E10" s="492"/>
      <c r="F10" s="492"/>
      <c r="G10" s="492"/>
      <c r="H10" s="479" t="s">
        <v>253</v>
      </c>
      <c r="I10" s="214"/>
      <c r="J10" s="476" t="s">
        <v>254</v>
      </c>
      <c r="K10" s="478"/>
      <c r="L10" s="491" t="s">
        <v>252</v>
      </c>
      <c r="M10" s="492"/>
      <c r="N10" s="492"/>
      <c r="O10" s="492"/>
      <c r="P10" s="492"/>
      <c r="Q10" s="479" t="s">
        <v>253</v>
      </c>
      <c r="R10" s="476" t="s">
        <v>254</v>
      </c>
      <c r="S10" s="478"/>
      <c r="T10" s="487" t="s">
        <v>255</v>
      </c>
      <c r="U10" s="479" t="s">
        <v>253</v>
      </c>
      <c r="V10" s="214"/>
      <c r="W10" s="476" t="s">
        <v>254</v>
      </c>
      <c r="X10" s="477"/>
      <c r="Y10" s="478"/>
    </row>
    <row r="11" spans="1:25" s="225" customFormat="1" ht="21.75" customHeight="1">
      <c r="A11" s="217" t="s">
        <v>111</v>
      </c>
      <c r="B11" s="217" t="s">
        <v>256</v>
      </c>
      <c r="C11" s="218" t="s">
        <v>133</v>
      </c>
      <c r="D11" s="219" t="s">
        <v>257</v>
      </c>
      <c r="E11" s="220" t="s">
        <v>258</v>
      </c>
      <c r="F11" s="220" t="s">
        <v>259</v>
      </c>
      <c r="G11" s="220" t="s">
        <v>260</v>
      </c>
      <c r="H11" s="479"/>
      <c r="I11" s="221" t="s">
        <v>261</v>
      </c>
      <c r="J11" s="222" t="s">
        <v>277</v>
      </c>
      <c r="K11" s="223" t="s">
        <v>278</v>
      </c>
      <c r="L11" s="218" t="s">
        <v>133</v>
      </c>
      <c r="M11" s="219" t="s">
        <v>257</v>
      </c>
      <c r="N11" s="215" t="s">
        <v>279</v>
      </c>
      <c r="O11" s="220" t="s">
        <v>259</v>
      </c>
      <c r="P11" s="216" t="s">
        <v>280</v>
      </c>
      <c r="Q11" s="479"/>
      <c r="R11" s="222" t="s">
        <v>277</v>
      </c>
      <c r="S11" s="223" t="s">
        <v>278</v>
      </c>
      <c r="T11" s="487"/>
      <c r="U11" s="479"/>
      <c r="V11" s="214" t="s">
        <v>262</v>
      </c>
      <c r="W11" s="222" t="s">
        <v>277</v>
      </c>
      <c r="X11" s="224" t="s">
        <v>259</v>
      </c>
      <c r="Y11" s="223" t="s">
        <v>278</v>
      </c>
    </row>
    <row r="12" spans="1:25" s="225" customFormat="1" ht="19.5" customHeight="1">
      <c r="A12" s="536" t="s">
        <v>263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8"/>
    </row>
    <row r="13" spans="1:25" ht="15.75" customHeight="1">
      <c r="A13" s="516" t="s">
        <v>264</v>
      </c>
      <c r="B13" s="227" t="s">
        <v>281</v>
      </c>
      <c r="C13" s="499">
        <v>0.8</v>
      </c>
      <c r="D13" s="228">
        <f>+(Y4*C13)+Y4</f>
        <v>179.298</v>
      </c>
      <c r="E13" s="502">
        <f>ROUNDDOWN(D13,2)</f>
        <v>179.29</v>
      </c>
      <c r="F13" s="228">
        <f>+(Y6*C13)+Y6</f>
        <v>230.526</v>
      </c>
      <c r="G13" s="502">
        <f>ROUNDDOWN(F13,2)</f>
        <v>230.52</v>
      </c>
      <c r="H13" s="463">
        <v>0.5</v>
      </c>
      <c r="I13" s="519">
        <f>+Y6*H13</f>
        <v>64.035</v>
      </c>
      <c r="J13" s="462">
        <f>+E13*H13</f>
        <v>89.65</v>
      </c>
      <c r="K13" s="460">
        <f>+G13*H13</f>
        <v>115.26</v>
      </c>
      <c r="L13" s="525">
        <v>0.5</v>
      </c>
      <c r="M13" s="229">
        <f>+(Y4*L13)+Y4</f>
        <v>149.415</v>
      </c>
      <c r="N13" s="509">
        <f>ROUNDDOWN(M13,2)</f>
        <v>149.41</v>
      </c>
      <c r="O13" s="230">
        <f>+(Y6*L13)+Y6</f>
        <v>192.105</v>
      </c>
      <c r="P13" s="509">
        <f>ROUNDDOWN(O13,2)</f>
        <v>192.1</v>
      </c>
      <c r="Q13" s="463">
        <v>0.5</v>
      </c>
      <c r="R13" s="462">
        <f>+N13*H13</f>
        <v>74.71</v>
      </c>
      <c r="S13" s="460">
        <f>+P13*H13</f>
        <v>96.05</v>
      </c>
      <c r="T13" s="468" t="s">
        <v>265</v>
      </c>
      <c r="U13" s="463">
        <v>0.5</v>
      </c>
      <c r="V13" s="466">
        <f>+Y4*U13</f>
        <v>49.805</v>
      </c>
      <c r="W13" s="462">
        <f>ROUNDDOWN(V13,2)</f>
        <v>49.8</v>
      </c>
      <c r="X13" s="507">
        <f>+Y6*U13</f>
        <v>64.035</v>
      </c>
      <c r="Y13" s="460">
        <f>ROUNDDOWN(X13,2)</f>
        <v>64.03</v>
      </c>
    </row>
    <row r="14" spans="1:25" ht="15.75" customHeight="1">
      <c r="A14" s="517"/>
      <c r="B14" s="232" t="s">
        <v>266</v>
      </c>
      <c r="C14" s="500"/>
      <c r="D14" s="228"/>
      <c r="E14" s="503"/>
      <c r="F14" s="228"/>
      <c r="G14" s="503"/>
      <c r="H14" s="463"/>
      <c r="I14" s="519"/>
      <c r="J14" s="462"/>
      <c r="K14" s="460"/>
      <c r="L14" s="526"/>
      <c r="M14" s="229"/>
      <c r="N14" s="510"/>
      <c r="O14" s="230"/>
      <c r="P14" s="510"/>
      <c r="Q14" s="463"/>
      <c r="R14" s="462"/>
      <c r="S14" s="460"/>
      <c r="T14" s="469"/>
      <c r="U14" s="463"/>
      <c r="V14" s="466"/>
      <c r="W14" s="462"/>
      <c r="X14" s="507"/>
      <c r="Y14" s="460"/>
    </row>
    <row r="15" spans="1:25" ht="15.75" customHeight="1">
      <c r="A15" s="226" t="s">
        <v>267</v>
      </c>
      <c r="B15" s="233" t="s">
        <v>282</v>
      </c>
      <c r="C15" s="500"/>
      <c r="D15" s="228"/>
      <c r="E15" s="503"/>
      <c r="F15" s="228"/>
      <c r="G15" s="503"/>
      <c r="H15" s="463">
        <v>0.4</v>
      </c>
      <c r="I15" s="519">
        <f>+Y6*H15</f>
        <v>51.228</v>
      </c>
      <c r="J15" s="508">
        <f>+E13*H15</f>
        <v>71.72</v>
      </c>
      <c r="K15" s="505">
        <f>+G13*H15</f>
        <v>92.21</v>
      </c>
      <c r="L15" s="526"/>
      <c r="M15" s="229"/>
      <c r="N15" s="510"/>
      <c r="O15" s="230"/>
      <c r="P15" s="510"/>
      <c r="Q15" s="463">
        <v>0.4</v>
      </c>
      <c r="R15" s="508">
        <f>+N13*H15</f>
        <v>59.76</v>
      </c>
      <c r="S15" s="505">
        <f>+P13*H15</f>
        <v>76.84</v>
      </c>
      <c r="T15" s="469"/>
      <c r="U15" s="463">
        <v>0.4</v>
      </c>
      <c r="V15" s="535">
        <f>+Y4*U15</f>
        <v>39.844</v>
      </c>
      <c r="W15" s="508">
        <f>ROUNDDOWN(V15,2)</f>
        <v>39.84</v>
      </c>
      <c r="X15" s="534">
        <f>+Y6*U15</f>
        <v>51.228</v>
      </c>
      <c r="Y15" s="505">
        <f>ROUNDDOWN(X15,2)</f>
        <v>51.22</v>
      </c>
    </row>
    <row r="16" spans="1:25" ht="15.75" customHeight="1">
      <c r="A16" s="231" t="s">
        <v>268</v>
      </c>
      <c r="B16" s="234" t="s">
        <v>269</v>
      </c>
      <c r="C16" s="500"/>
      <c r="D16" s="228"/>
      <c r="E16" s="503"/>
      <c r="F16" s="228"/>
      <c r="G16" s="503"/>
      <c r="H16" s="463"/>
      <c r="I16" s="519"/>
      <c r="J16" s="508"/>
      <c r="K16" s="505"/>
      <c r="L16" s="526"/>
      <c r="M16" s="229"/>
      <c r="N16" s="510"/>
      <c r="O16" s="230"/>
      <c r="P16" s="510"/>
      <c r="Q16" s="463"/>
      <c r="R16" s="508"/>
      <c r="S16" s="505"/>
      <c r="T16" s="469"/>
      <c r="U16" s="463"/>
      <c r="V16" s="535"/>
      <c r="W16" s="508"/>
      <c r="X16" s="534"/>
      <c r="Y16" s="505"/>
    </row>
    <row r="17" spans="1:25" ht="15.75" customHeight="1">
      <c r="A17" s="235" t="s">
        <v>283</v>
      </c>
      <c r="B17" s="236" t="s">
        <v>284</v>
      </c>
      <c r="C17" s="500"/>
      <c r="D17" s="228"/>
      <c r="E17" s="503"/>
      <c r="F17" s="228"/>
      <c r="G17" s="503"/>
      <c r="H17" s="463">
        <v>0.2</v>
      </c>
      <c r="I17" s="519">
        <f>+Y6*H17</f>
        <v>25.614</v>
      </c>
      <c r="J17" s="462">
        <f>+E13*H17</f>
        <v>35.86</v>
      </c>
      <c r="K17" s="460">
        <f>+G13*H17</f>
        <v>46.1</v>
      </c>
      <c r="L17" s="526"/>
      <c r="M17" s="229"/>
      <c r="N17" s="510"/>
      <c r="O17" s="230"/>
      <c r="P17" s="510"/>
      <c r="Q17" s="463">
        <v>0.2</v>
      </c>
      <c r="R17" s="462">
        <f>+N13*H17</f>
        <v>29.88</v>
      </c>
      <c r="S17" s="460">
        <f>+P13*H17</f>
        <v>38.42</v>
      </c>
      <c r="T17" s="469"/>
      <c r="U17" s="463">
        <v>0.2</v>
      </c>
      <c r="V17" s="466">
        <f>+Y4*U17</f>
        <v>19.922</v>
      </c>
      <c r="W17" s="462">
        <f>ROUNDDOWN(V17,2)</f>
        <v>19.92</v>
      </c>
      <c r="X17" s="507">
        <f>+Y6*U17</f>
        <v>25.614</v>
      </c>
      <c r="Y17" s="460">
        <f>ROUNDDOWN(X17,2)</f>
        <v>25.61</v>
      </c>
    </row>
    <row r="18" spans="1:25" ht="15.75" customHeight="1">
      <c r="A18" s="237" t="s">
        <v>270</v>
      </c>
      <c r="B18" s="232" t="s">
        <v>271</v>
      </c>
      <c r="C18" s="501"/>
      <c r="D18" s="228"/>
      <c r="E18" s="504"/>
      <c r="F18" s="228"/>
      <c r="G18" s="504"/>
      <c r="H18" s="463"/>
      <c r="I18" s="519"/>
      <c r="J18" s="462"/>
      <c r="K18" s="460"/>
      <c r="L18" s="527"/>
      <c r="M18" s="229"/>
      <c r="N18" s="511"/>
      <c r="O18" s="230"/>
      <c r="P18" s="511"/>
      <c r="Q18" s="463"/>
      <c r="R18" s="462"/>
      <c r="S18" s="460"/>
      <c r="T18" s="529"/>
      <c r="U18" s="463"/>
      <c r="V18" s="466"/>
      <c r="W18" s="462"/>
      <c r="X18" s="507"/>
      <c r="Y18" s="460"/>
    </row>
    <row r="19" spans="1:25" ht="19.5" customHeight="1">
      <c r="A19" s="522" t="s">
        <v>272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4"/>
    </row>
    <row r="20" spans="1:25" ht="15.75" customHeight="1">
      <c r="A20" s="512" t="s">
        <v>285</v>
      </c>
      <c r="B20" s="513"/>
      <c r="C20" s="499">
        <f>+C13</f>
        <v>0.8</v>
      </c>
      <c r="D20" s="228"/>
      <c r="E20" s="502">
        <f>+E13</f>
        <v>179.29</v>
      </c>
      <c r="F20" s="228"/>
      <c r="G20" s="502">
        <f>+G13</f>
        <v>230.52</v>
      </c>
      <c r="H20" s="461" t="s">
        <v>273</v>
      </c>
      <c r="I20" s="238"/>
      <c r="J20" s="462">
        <f>+E13</f>
        <v>179.29</v>
      </c>
      <c r="K20" s="460">
        <f>+G13</f>
        <v>230.52</v>
      </c>
      <c r="L20" s="525">
        <f>+L13</f>
        <v>0.5</v>
      </c>
      <c r="M20" s="229"/>
      <c r="N20" s="509">
        <f>+N13</f>
        <v>149.41</v>
      </c>
      <c r="O20" s="230"/>
      <c r="P20" s="509">
        <f>+P13</f>
        <v>192.1</v>
      </c>
      <c r="Q20" s="461" t="s">
        <v>273</v>
      </c>
      <c r="R20" s="462">
        <f>+N13</f>
        <v>149.41</v>
      </c>
      <c r="S20" s="460">
        <f>+P13</f>
        <v>192.1</v>
      </c>
      <c r="T20" s="468" t="str">
        <f>+T13</f>
        <v>sem acréscimo</v>
      </c>
      <c r="U20" s="461" t="s">
        <v>273</v>
      </c>
      <c r="V20" s="466">
        <f>+Y4</f>
        <v>99.61</v>
      </c>
      <c r="W20" s="462">
        <f>+V20</f>
        <v>99.61</v>
      </c>
      <c r="X20" s="507">
        <f>+Y6</f>
        <v>128.07</v>
      </c>
      <c r="Y20" s="460">
        <f>+X20</f>
        <v>128.07</v>
      </c>
    </row>
    <row r="21" spans="1:25" ht="15.75" customHeight="1">
      <c r="A21" s="514"/>
      <c r="B21" s="515"/>
      <c r="C21" s="500"/>
      <c r="D21" s="228"/>
      <c r="E21" s="503"/>
      <c r="F21" s="228"/>
      <c r="G21" s="503"/>
      <c r="H21" s="461"/>
      <c r="I21" s="238"/>
      <c r="J21" s="462"/>
      <c r="K21" s="460"/>
      <c r="L21" s="526"/>
      <c r="M21" s="229"/>
      <c r="N21" s="510"/>
      <c r="O21" s="230"/>
      <c r="P21" s="510"/>
      <c r="Q21" s="461"/>
      <c r="R21" s="462"/>
      <c r="S21" s="460"/>
      <c r="T21" s="469"/>
      <c r="U21" s="461"/>
      <c r="V21" s="466"/>
      <c r="W21" s="462"/>
      <c r="X21" s="507"/>
      <c r="Y21" s="460"/>
    </row>
    <row r="22" spans="1:25" ht="15.75" customHeight="1">
      <c r="A22" s="239"/>
      <c r="B22" s="240" t="s">
        <v>286</v>
      </c>
      <c r="C22" s="500"/>
      <c r="D22" s="228"/>
      <c r="E22" s="503"/>
      <c r="F22" s="228"/>
      <c r="G22" s="503"/>
      <c r="H22" s="463">
        <v>0.4</v>
      </c>
      <c r="I22" s="519">
        <f>+Y6*H22</f>
        <v>51.228</v>
      </c>
      <c r="J22" s="462">
        <f>+E13*H22</f>
        <v>71.72</v>
      </c>
      <c r="K22" s="460">
        <f>+G13*H22</f>
        <v>92.21</v>
      </c>
      <c r="L22" s="526"/>
      <c r="M22" s="229"/>
      <c r="N22" s="510"/>
      <c r="O22" s="230"/>
      <c r="P22" s="510"/>
      <c r="Q22" s="463">
        <v>0.4</v>
      </c>
      <c r="R22" s="462">
        <f>+N13*H22</f>
        <v>59.76</v>
      </c>
      <c r="S22" s="460">
        <f>+P13*H22</f>
        <v>76.84</v>
      </c>
      <c r="T22" s="469"/>
      <c r="U22" s="463">
        <v>0.4</v>
      </c>
      <c r="V22" s="466">
        <f>+Y4*U22</f>
        <v>39.844</v>
      </c>
      <c r="W22" s="462">
        <f>ROUNDDOWN(V22,2)</f>
        <v>39.84</v>
      </c>
      <c r="X22" s="507">
        <f>+Y6*U22</f>
        <v>51.228</v>
      </c>
      <c r="Y22" s="460">
        <f>ROUNDDOWN(X22,2)</f>
        <v>51.22</v>
      </c>
    </row>
    <row r="23" spans="1:25" ht="15.75" customHeight="1">
      <c r="A23" s="241" t="s">
        <v>267</v>
      </c>
      <c r="B23" s="242" t="s">
        <v>274</v>
      </c>
      <c r="C23" s="500"/>
      <c r="D23" s="228"/>
      <c r="E23" s="503"/>
      <c r="F23" s="228"/>
      <c r="G23" s="503"/>
      <c r="H23" s="463"/>
      <c r="I23" s="519"/>
      <c r="J23" s="462"/>
      <c r="K23" s="460"/>
      <c r="L23" s="526"/>
      <c r="M23" s="229"/>
      <c r="N23" s="510"/>
      <c r="O23" s="230"/>
      <c r="P23" s="510"/>
      <c r="Q23" s="463"/>
      <c r="R23" s="462"/>
      <c r="S23" s="460"/>
      <c r="T23" s="469"/>
      <c r="U23" s="463"/>
      <c r="V23" s="466"/>
      <c r="W23" s="462"/>
      <c r="X23" s="507"/>
      <c r="Y23" s="460"/>
    </row>
    <row r="24" spans="1:25" ht="15.75" customHeight="1">
      <c r="A24" s="243" t="s">
        <v>287</v>
      </c>
      <c r="B24" s="244" t="s">
        <v>288</v>
      </c>
      <c r="C24" s="500"/>
      <c r="D24" s="228"/>
      <c r="E24" s="503"/>
      <c r="F24" s="228"/>
      <c r="G24" s="503"/>
      <c r="H24" s="463">
        <v>0.2</v>
      </c>
      <c r="I24" s="520">
        <f>+Y6*H24</f>
        <v>25.614</v>
      </c>
      <c r="J24" s="462">
        <f>+E13*H24</f>
        <v>35.86</v>
      </c>
      <c r="K24" s="460">
        <f>+G13*H24</f>
        <v>46.1</v>
      </c>
      <c r="L24" s="526"/>
      <c r="M24" s="229"/>
      <c r="N24" s="510"/>
      <c r="O24" s="230"/>
      <c r="P24" s="510"/>
      <c r="Q24" s="463">
        <v>0.2</v>
      </c>
      <c r="R24" s="462">
        <f>+N13*H24</f>
        <v>29.88</v>
      </c>
      <c r="S24" s="460">
        <f>+P13*H24</f>
        <v>38.42</v>
      </c>
      <c r="T24" s="469"/>
      <c r="U24" s="463">
        <v>0.2</v>
      </c>
      <c r="V24" s="466">
        <f>+Y4*U24</f>
        <v>19.922</v>
      </c>
      <c r="W24" s="462">
        <f>ROUNDDOWN(V24,2)</f>
        <v>19.92</v>
      </c>
      <c r="X24" s="507">
        <f>+Y6*U24</f>
        <v>25.614</v>
      </c>
      <c r="Y24" s="460">
        <f>ROUNDDOWN(X24,2)</f>
        <v>25.61</v>
      </c>
    </row>
    <row r="25" spans="1:25" ht="15.75" customHeight="1">
      <c r="A25" s="243"/>
      <c r="B25" s="244" t="s">
        <v>275</v>
      </c>
      <c r="C25" s="500"/>
      <c r="D25" s="228"/>
      <c r="E25" s="503"/>
      <c r="F25" s="228"/>
      <c r="G25" s="503"/>
      <c r="H25" s="463"/>
      <c r="I25" s="520"/>
      <c r="J25" s="462"/>
      <c r="K25" s="460"/>
      <c r="L25" s="526"/>
      <c r="M25" s="229"/>
      <c r="N25" s="510"/>
      <c r="O25" s="230"/>
      <c r="P25" s="510"/>
      <c r="Q25" s="463"/>
      <c r="R25" s="462"/>
      <c r="S25" s="460"/>
      <c r="T25" s="469"/>
      <c r="U25" s="463"/>
      <c r="V25" s="466"/>
      <c r="W25" s="462"/>
      <c r="X25" s="507"/>
      <c r="Y25" s="460"/>
    </row>
    <row r="26" spans="1:25" ht="15.75" customHeight="1" thickBot="1">
      <c r="A26" s="245"/>
      <c r="B26" s="246" t="s">
        <v>276</v>
      </c>
      <c r="C26" s="518"/>
      <c r="D26" s="247"/>
      <c r="E26" s="506"/>
      <c r="F26" s="247"/>
      <c r="G26" s="506"/>
      <c r="H26" s="464"/>
      <c r="I26" s="521"/>
      <c r="J26" s="471"/>
      <c r="K26" s="465"/>
      <c r="L26" s="539"/>
      <c r="M26" s="248"/>
      <c r="N26" s="540"/>
      <c r="O26" s="249"/>
      <c r="P26" s="540"/>
      <c r="Q26" s="464"/>
      <c r="R26" s="471"/>
      <c r="S26" s="465"/>
      <c r="T26" s="470"/>
      <c r="U26" s="464"/>
      <c r="V26" s="467"/>
      <c r="W26" s="471"/>
      <c r="X26" s="528"/>
      <c r="Y26" s="465"/>
    </row>
    <row r="27" spans="1:25" ht="15" customHeight="1" thickTop="1">
      <c r="A27" s="530"/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</row>
    <row r="28" ht="15" customHeight="1">
      <c r="A28" s="250" t="s">
        <v>289</v>
      </c>
    </row>
  </sheetData>
  <sheetProtection/>
  <mergeCells count="112">
    <mergeCell ref="L20:L26"/>
    <mergeCell ref="N20:N26"/>
    <mergeCell ref="P20:P26"/>
    <mergeCell ref="L10:P10"/>
    <mergeCell ref="A1:Y1"/>
    <mergeCell ref="A2:Y2"/>
    <mergeCell ref="A4:A6"/>
    <mergeCell ref="B4:B6"/>
    <mergeCell ref="G4:J6"/>
    <mergeCell ref="K4:L6"/>
    <mergeCell ref="S4:W4"/>
    <mergeCell ref="S6:W6"/>
    <mergeCell ref="X15:X16"/>
    <mergeCell ref="U13:U14"/>
    <mergeCell ref="U15:U16"/>
    <mergeCell ref="X13:X14"/>
    <mergeCell ref="S13:S14"/>
    <mergeCell ref="S15:S16"/>
    <mergeCell ref="V15:V16"/>
    <mergeCell ref="A12:Y12"/>
    <mergeCell ref="Y17:Y18"/>
    <mergeCell ref="Y22:Y23"/>
    <mergeCell ref="Y20:Y21"/>
    <mergeCell ref="W20:W21"/>
    <mergeCell ref="W22:W23"/>
    <mergeCell ref="X22:X23"/>
    <mergeCell ref="X17:X18"/>
    <mergeCell ref="R15:R16"/>
    <mergeCell ref="W13:W14"/>
    <mergeCell ref="W15:W16"/>
    <mergeCell ref="T13:T18"/>
    <mergeCell ref="A27:Y27"/>
    <mergeCell ref="I13:I14"/>
    <mergeCell ref="I15:I16"/>
    <mergeCell ref="I17:I18"/>
    <mergeCell ref="K20:K21"/>
    <mergeCell ref="S20:S21"/>
    <mergeCell ref="H20:H21"/>
    <mergeCell ref="H13:H14"/>
    <mergeCell ref="H17:H18"/>
    <mergeCell ref="H15:H16"/>
    <mergeCell ref="Y24:Y26"/>
    <mergeCell ref="W24:W26"/>
    <mergeCell ref="X24:X26"/>
    <mergeCell ref="V13:V14"/>
    <mergeCell ref="W17:W18"/>
    <mergeCell ref="Y13:Y14"/>
    <mergeCell ref="V17:V18"/>
    <mergeCell ref="Y15:Y16"/>
    <mergeCell ref="I22:I23"/>
    <mergeCell ref="I24:I26"/>
    <mergeCell ref="R13:R14"/>
    <mergeCell ref="Q13:Q14"/>
    <mergeCell ref="Q15:Q16"/>
    <mergeCell ref="Q17:Q18"/>
    <mergeCell ref="A19:Y19"/>
    <mergeCell ref="L13:L18"/>
    <mergeCell ref="N13:N18"/>
    <mergeCell ref="P13:P18"/>
    <mergeCell ref="A20:B21"/>
    <mergeCell ref="A13:A14"/>
    <mergeCell ref="K24:K26"/>
    <mergeCell ref="H24:H26"/>
    <mergeCell ref="H22:H23"/>
    <mergeCell ref="J24:J26"/>
    <mergeCell ref="J22:J23"/>
    <mergeCell ref="C20:C26"/>
    <mergeCell ref="K22:K23"/>
    <mergeCell ref="E20:E26"/>
    <mergeCell ref="G20:G26"/>
    <mergeCell ref="X20:X21"/>
    <mergeCell ref="J10:K10"/>
    <mergeCell ref="J13:J14"/>
    <mergeCell ref="J15:J16"/>
    <mergeCell ref="J17:J18"/>
    <mergeCell ref="J20:J21"/>
    <mergeCell ref="R10:S10"/>
    <mergeCell ref="C10:G10"/>
    <mergeCell ref="C8:K9"/>
    <mergeCell ref="H10:H11"/>
    <mergeCell ref="C13:C18"/>
    <mergeCell ref="E13:E18"/>
    <mergeCell ref="K13:K14"/>
    <mergeCell ref="K15:K16"/>
    <mergeCell ref="K17:K18"/>
    <mergeCell ref="G13:G18"/>
    <mergeCell ref="T8:Y8"/>
    <mergeCell ref="W10:Y10"/>
    <mergeCell ref="Q10:Q11"/>
    <mergeCell ref="T9:Y9"/>
    <mergeCell ref="L8:S8"/>
    <mergeCell ref="T10:T11"/>
    <mergeCell ref="U10:U11"/>
    <mergeCell ref="L9:S9"/>
    <mergeCell ref="Q24:Q26"/>
    <mergeCell ref="S24:S26"/>
    <mergeCell ref="U24:U26"/>
    <mergeCell ref="V24:V26"/>
    <mergeCell ref="T20:T26"/>
    <mergeCell ref="V20:V21"/>
    <mergeCell ref="V22:V23"/>
    <mergeCell ref="Q22:Q23"/>
    <mergeCell ref="R24:R26"/>
    <mergeCell ref="R20:R21"/>
    <mergeCell ref="S22:S23"/>
    <mergeCell ref="Q20:Q21"/>
    <mergeCell ref="R22:R23"/>
    <mergeCell ref="U17:U18"/>
    <mergeCell ref="U20:U21"/>
    <mergeCell ref="U22:U23"/>
    <mergeCell ref="S17:S18"/>
    <mergeCell ref="R17:R1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</dc:creator>
  <cp:keywords/>
  <dc:description/>
  <cp:lastModifiedBy>iraci.andrade</cp:lastModifiedBy>
  <cp:lastPrinted>2012-11-30T14:31:22Z</cp:lastPrinted>
  <dcterms:created xsi:type="dcterms:W3CDTF">2000-08-11T11:26:02Z</dcterms:created>
  <dcterms:modified xsi:type="dcterms:W3CDTF">2013-04-24T12:54:01Z</dcterms:modified>
  <cp:category/>
  <cp:version/>
  <cp:contentType/>
  <cp:contentStatus/>
</cp:coreProperties>
</file>